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40" windowHeight="8700" activeTab="1"/>
  </bookViews>
  <sheets>
    <sheet name="Pres Val" sheetId="1" r:id="rId1"/>
    <sheet name="ROI" sheetId="2" r:id="rId2"/>
    <sheet name="Sum" sheetId="3" r:id="rId3"/>
    <sheet name="Adoption" sheetId="4" r:id="rId4"/>
    <sheet name="Infr" sheetId="5" r:id="rId5"/>
    <sheet name="Labs" sheetId="6" r:id="rId6"/>
    <sheet name="Meds" sheetId="7" r:id="rId7"/>
    <sheet name="Elig" sheetId="8" r:id="rId8"/>
    <sheet name="Dis Sum" sheetId="9" r:id="rId9"/>
    <sheet name="Lab Ben" sheetId="10" r:id="rId10"/>
    <sheet name="Meds Ben" sheetId="11" r:id="rId11"/>
    <sheet name="Dis Sum Ben" sheetId="12" r:id="rId12"/>
    <sheet name="New Program 2" sheetId="13" r:id="rId13"/>
    <sheet name="New Program 1" sheetId="14" r:id="rId14"/>
  </sheets>
  <definedNames>
    <definedName name="_xlnm.Print_Area" localSheetId="2">'Sum'!$A$1:$M$26</definedName>
    <definedName name="_xlnm.Print_Titles" localSheetId="5">'Labs'!$10:$10</definedName>
  </definedNames>
  <calcPr fullCalcOnLoad="1"/>
</workbook>
</file>

<file path=xl/sharedStrings.xml><?xml version="1.0" encoding="utf-8"?>
<sst xmlns="http://schemas.openxmlformats.org/spreadsheetml/2006/main" count="502" uniqueCount="184">
  <si>
    <t xml:space="preserve"> </t>
  </si>
  <si>
    <t>Practitioners</t>
  </si>
  <si>
    <t>Hospitals</t>
  </si>
  <si>
    <t>Nursing Homes</t>
  </si>
  <si>
    <t>Benefits</t>
  </si>
  <si>
    <t>Revenues</t>
  </si>
  <si>
    <t>Grants</t>
  </si>
  <si>
    <t>Basic Infrastructure</t>
  </si>
  <si>
    <t>Lab Orders</t>
  </si>
  <si>
    <t>Pharmacies</t>
  </si>
  <si>
    <t>Expenses</t>
  </si>
  <si>
    <t>Total Expenses</t>
  </si>
  <si>
    <t>Laboratories</t>
  </si>
  <si>
    <t>Total AHCCS Expenses</t>
  </si>
  <si>
    <t>MCO</t>
  </si>
  <si>
    <t>Stakeholder Expenses</t>
  </si>
  <si>
    <t>Total Stakeholder Expenses</t>
  </si>
  <si>
    <t>Total Expense</t>
  </si>
  <si>
    <t>Expense</t>
  </si>
  <si>
    <t>Total Benefits</t>
  </si>
  <si>
    <t>Eligibility</t>
  </si>
  <si>
    <t xml:space="preserve"> EHI Partners</t>
  </si>
  <si>
    <t>Total  Expenses</t>
  </si>
  <si>
    <t>Develop</t>
  </si>
  <si>
    <t>Implement</t>
  </si>
  <si>
    <t>Research</t>
  </si>
  <si>
    <t>Units</t>
  </si>
  <si>
    <t>Base Units</t>
  </si>
  <si>
    <t>Unit Cost</t>
  </si>
  <si>
    <t>% Savings</t>
  </si>
  <si>
    <t>Savings</t>
  </si>
  <si>
    <t>Potential Savings</t>
  </si>
  <si>
    <t>Estimated Benefits</t>
  </si>
  <si>
    <t>Reduction in Duplicate Tests</t>
  </si>
  <si>
    <t>Reeduction in Claims Processed</t>
  </si>
  <si>
    <t>Total AHCCCS</t>
  </si>
  <si>
    <t>Stakeholder</t>
  </si>
  <si>
    <t>Electronic Documents with Claims</t>
  </si>
  <si>
    <t>Claims Requiring Lab Documentation</t>
  </si>
  <si>
    <t>Chart Requests</t>
  </si>
  <si>
    <t>Total Laboratories</t>
  </si>
  <si>
    <t>Total Practitioners</t>
  </si>
  <si>
    <t>Practitoners - Penetration</t>
  </si>
  <si>
    <t>AHCCCS/MCOs</t>
  </si>
  <si>
    <t>Reduction in Adverse DrugReactions</t>
  </si>
  <si>
    <t>Total Hospitals</t>
  </si>
  <si>
    <t>AHCCCS/MCO - Participation</t>
  </si>
  <si>
    <t xml:space="preserve">                         Benefits</t>
  </si>
  <si>
    <t>Project Expense</t>
  </si>
  <si>
    <t>Laboratory Claims</t>
  </si>
  <si>
    <t>Reduced Requests for Results</t>
  </si>
  <si>
    <t>Electronic Health Record Infrastructure Maintenance ($000)</t>
  </si>
  <si>
    <t>Eligibility Record Integration ($000)</t>
  </si>
  <si>
    <t>Industry Benefits</t>
  </si>
  <si>
    <t>AHCCCS Net Revenue and Savings</t>
  </si>
  <si>
    <t>HIeHR Financing Summary ($000)</t>
  </si>
  <si>
    <t>Fiscal Year</t>
  </si>
  <si>
    <t>FFS Claims: 8,396</t>
  </si>
  <si>
    <t>Description</t>
  </si>
  <si>
    <t>Product Expense</t>
  </si>
  <si>
    <t>Data Sources</t>
  </si>
  <si>
    <t>Assumptions</t>
  </si>
  <si>
    <t xml:space="preserve">AHCCCS Annual Net Benefits </t>
  </si>
  <si>
    <t>AHCCCS Cumulative Net Benefits</t>
  </si>
  <si>
    <t>PMMIS, MCO Data Systems</t>
  </si>
  <si>
    <t>This product will be developed by 6/30/2009 and be in production by 7/1/2010.</t>
  </si>
  <si>
    <t>The project will provide on-line access to patient Title XIX eligibility, MCO enrollment, benefits available, known TPL resources and MCO requirements for service.  These data will be availble on the Project Web portal to any provider who has access to the portal and to the client's records.</t>
  </si>
  <si>
    <t xml:space="preserve">Project Infrastructure will create the techncial infrastrucrure and capacity to operate the Health Information Exchanges, including network capacity, servers and viewers.  </t>
  </si>
  <si>
    <t>Infrastructure will be complete by January 1, 2009</t>
  </si>
  <si>
    <t>Not Scheduled for Development or Implementation.</t>
  </si>
  <si>
    <t>Lab Results</t>
  </si>
  <si>
    <t>Delivery Method</t>
  </si>
  <si>
    <t>Implementation Goal</t>
  </si>
  <si>
    <t>Electronic Laboratory Results ($000)</t>
  </si>
  <si>
    <t>Medication History</t>
  </si>
  <si>
    <t>Clinical Documents - Discharge Summary</t>
  </si>
  <si>
    <t>Maximum Potential Savings</t>
  </si>
  <si>
    <t>Reduced Paper Distribution</t>
  </si>
  <si>
    <t>Stake holder</t>
  </si>
  <si>
    <t>Total AHCCCS/MCO</t>
  </si>
  <si>
    <t>Reduced Hospital Claims</t>
  </si>
  <si>
    <t>Reduced Pharmacy Claims</t>
  </si>
  <si>
    <t>ED Visits</t>
  </si>
  <si>
    <t>Reduced Drug Costs for Duplicate Scripts</t>
  </si>
  <si>
    <t>Hospital Claims</t>
  </si>
  <si>
    <t>Duplicate Pharmacy Claims</t>
  </si>
  <si>
    <t>Duplicate Expense</t>
  </si>
  <si>
    <t>Hospital Admissions</t>
  </si>
  <si>
    <t>Reduction in Discharge Summary Requests</t>
  </si>
  <si>
    <t>Reduced Response to Discharge Summary Requests</t>
  </si>
  <si>
    <t>Discharges</t>
  </si>
  <si>
    <t>Total Industry</t>
  </si>
  <si>
    <t>Discharge Summary</t>
  </si>
  <si>
    <t>Discharge Summary ($000)</t>
  </si>
  <si>
    <t>Fees @ $.15 PMPM</t>
  </si>
  <si>
    <t xml:space="preserve">Total Revenue </t>
  </si>
  <si>
    <t>Appropriations - State Matching Funds</t>
  </si>
  <si>
    <t>Penetration Rate</t>
  </si>
  <si>
    <t>Cumulative Expense</t>
  </si>
  <si>
    <t xml:space="preserve">Table 2: Laboratory Orders and Results Benefits </t>
  </si>
  <si>
    <t>Table 4: Pharmacy Record Potential Benefits</t>
  </si>
  <si>
    <t>Table 5:  Discharge Summary Potential Benefits</t>
  </si>
  <si>
    <t>AHCCCS Benefits</t>
  </si>
  <si>
    <t>AHCCCS Annual Benefits</t>
  </si>
  <si>
    <t xml:space="preserve">Industry Annual Net Benefits </t>
  </si>
  <si>
    <t>Industry Maximum Total Benefits</t>
  </si>
  <si>
    <t xml:space="preserve">Laboratories </t>
  </si>
  <si>
    <t>Potential Benefits</t>
  </si>
  <si>
    <t>Table 9: Implementation Example In Present Value Terms ($000)</t>
  </si>
  <si>
    <t>IT Inflation Factor</t>
  </si>
  <si>
    <t>Discount Rate</t>
  </si>
  <si>
    <t>Medical Inflation Factor</t>
  </si>
  <si>
    <t>Inflated for Medical Cost Inflation</t>
  </si>
  <si>
    <t>Expected Total Expense</t>
  </si>
  <si>
    <t>Inflated For IT Cost Inflation</t>
  </si>
  <si>
    <t>Cumulative Net Benefits Constant Dollars Using Discount Rate</t>
  </si>
  <si>
    <t>Annual Expense Constant Dollars Using Discount Rate</t>
  </si>
  <si>
    <t>Return on Investment</t>
  </si>
  <si>
    <t>Cumulative Expense in Current Dollars</t>
  </si>
  <si>
    <t>AHCCCS ROI</t>
  </si>
  <si>
    <t>Expected AHCCCS Annual Benefits</t>
  </si>
  <si>
    <t xml:space="preserve">Industry Annual  Net Benefits </t>
  </si>
  <si>
    <t>Industry Cumulative Net Benefits</t>
  </si>
  <si>
    <t>AHCCCS Maximum Total Benefits</t>
  </si>
  <si>
    <t>AHCCCSExpected Benefits</t>
  </si>
  <si>
    <t>Total Industry Benefits</t>
  </si>
  <si>
    <t>Industry Expected Benefits</t>
  </si>
  <si>
    <t>Industry Annual Benefits</t>
  </si>
  <si>
    <t>HIeHR ROI Summary($000)</t>
  </si>
  <si>
    <t>Caseload</t>
  </si>
  <si>
    <t>Re-Distribution of Operations Funding</t>
  </si>
  <si>
    <t>Program Savings Shared</t>
  </si>
  <si>
    <t>Fees PMPM</t>
  </si>
  <si>
    <t>Federal Funds</t>
  </si>
  <si>
    <t>Net Program Savings Shared  through Appropriation @5%</t>
  </si>
  <si>
    <t>Laboratory Tests</t>
  </si>
  <si>
    <t>Source Data Proportion</t>
  </si>
  <si>
    <t>User Proportion</t>
  </si>
  <si>
    <t>Penetration</t>
  </si>
  <si>
    <t xml:space="preserve">Electonic Laboratory results will allow physicians with proper security and access to a patient's records to view laboratoryresults thorugh a portal or viewer.  Any office with WEB connection will be able to access the portal.  Results for  lab tests will be returned as part of the patient reocrd.  The portal will display all results for a given patient for a specified period of time.  The portal will integrate all results for a patient from all participating laboratories.  </t>
  </si>
  <si>
    <t xml:space="preserve">Sonora Quest Laboratories will participate in Phase I of the project.  Other laboratories and hospitals will participate in later phases. </t>
  </si>
  <si>
    <t>In Phase I a record locator will be used to access and display laboratory results.  User will view the results on the HIeHR viewer.  In Phase II the record locator will be suplemented with stored data.  The acquisition of data and retrieval may change for Phase II.</t>
  </si>
  <si>
    <t>Users</t>
  </si>
  <si>
    <t>Phase One will limit access to approximately 30 physicians affilliated with participating institutions.  Phase II will offer access through the Web portal, so users will include any physicians with Web access and security to access the data. The initial implementation of Phase II may limit security to those practicing in maricopa County.</t>
  </si>
  <si>
    <t xml:space="preserve">Two percent of Physicians will participate in Phase I.  Physicians in Maricopa county representing about 60% of laboratory test orders will initially participate in Phase II.  Access will be offered Statewide by the third year of operation in Phase II. </t>
  </si>
  <si>
    <t>Net Benefits</t>
  </si>
  <si>
    <t>AHCCCS/MCO Expected Benefits</t>
  </si>
  <si>
    <t>Personal Services</t>
  </si>
  <si>
    <t>Employee Related Exp.</t>
  </si>
  <si>
    <t>Professional and Outside</t>
  </si>
  <si>
    <t xml:space="preserve">Labor </t>
  </si>
  <si>
    <t>Travel In-State</t>
  </si>
  <si>
    <t>Travel Out-State</t>
  </si>
  <si>
    <t>Other Operating Exp.</t>
  </si>
  <si>
    <t>Capital Equipment</t>
  </si>
  <si>
    <t>Non-Capital Equipment (HW/SW)</t>
  </si>
  <si>
    <t>Planned Expenditures (TBD)</t>
  </si>
  <si>
    <t>AHCCCS/MCO Max Benefits</t>
  </si>
  <si>
    <t>AHCCCS/MCO Net Benefits</t>
  </si>
  <si>
    <t>Total Maximum Benefits</t>
  </si>
  <si>
    <t>Total Expected Benefits</t>
  </si>
  <si>
    <t>Total Max Benefits</t>
  </si>
  <si>
    <t>Table 7:HIeHR  Value Summary  - Maximum Benefits ($000)</t>
  </si>
  <si>
    <t>AHCCCS/MCO Maximum Benefits</t>
  </si>
  <si>
    <t>Medication History($000)</t>
  </si>
  <si>
    <t xml:space="preserve">1. Medication History obtains prescription data from all of the Major PBMs used by AHCCCS and Health Plans and displays prescriptions for a specified period of time for each AHCCCS Member.  Users can access the data as part of the member medical record.   HIeHR combines pharmacy data and AHCCCS prescription data to create a complete, integrated patient pharmacy record.  </t>
  </si>
  <si>
    <t>All PBMs serving AHCCCS and health plans would provide data on AHCCCS members.</t>
  </si>
  <si>
    <t>Phase I September 30, 2008; Phase II January 1, 2009</t>
  </si>
  <si>
    <t xml:space="preserve">The HIeHR will display a discharge summary from hospitals participating in Phase I of the HIeHR project. </t>
  </si>
  <si>
    <t>Hospitals Participating in Phase I, including Maricopa Medical Center, St. Joseph's and Banner Hospitals.</t>
  </si>
  <si>
    <t>New Program 1 ($000)</t>
  </si>
  <si>
    <t xml:space="preserve"> Benefits </t>
  </si>
  <si>
    <t>Program 1</t>
  </si>
  <si>
    <t>Program 2</t>
  </si>
  <si>
    <t>Practice Adoption</t>
  </si>
  <si>
    <t xml:space="preserve">Practitoners </t>
  </si>
  <si>
    <t>New Program 2 ($000)</t>
  </si>
  <si>
    <t>PMPM Fee Assumptions</t>
  </si>
  <si>
    <t>Table 9: Estimated Adoption Rates</t>
  </si>
  <si>
    <t>Laboratory Claims SFY 2007</t>
  </si>
  <si>
    <t>Growth Factor</t>
  </si>
  <si>
    <t xml:space="preserve">Inflated for Growth </t>
  </si>
  <si>
    <t>Annual Benefits - Constant Dollar Terms Using the Discont Rate</t>
  </si>
  <si>
    <t>Annual Net Benefit in Constant Dollars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</si>
</sst>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quot;$&quot;#,##0.0"/>
    <numFmt numFmtId="171" formatCode="&quot;$&quot;#,##0.00;\(&quot;$&quot;#,##0.00\)"/>
    <numFmt numFmtId="172" formatCode="0.0%"/>
    <numFmt numFmtId="173" formatCode="0.0000"/>
    <numFmt numFmtId="174" formatCode="#,##0.0000"/>
    <numFmt numFmtId="175" formatCode="0.0000%"/>
  </numFmts>
  <fonts count="12">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sz val="14"/>
      <name val="Arial"/>
      <family val="0"/>
    </font>
    <font>
      <b/>
      <sz val="14"/>
      <name val="Arial"/>
      <family val="2"/>
    </font>
    <font>
      <sz val="9"/>
      <name val="Arial"/>
      <family val="0"/>
    </font>
    <font>
      <sz val="10"/>
      <color indexed="12"/>
      <name val="Arial"/>
      <family val="2"/>
    </font>
    <font>
      <sz val="10"/>
      <color indexed="23"/>
      <name val="Arial"/>
      <family val="0"/>
    </font>
    <font>
      <sz val="10"/>
      <color indexed="8"/>
      <name val="Times New Roman"/>
      <family val="1"/>
    </font>
    <font>
      <b/>
      <sz val="12"/>
      <name val="Arial"/>
      <family val="2"/>
    </font>
  </fonts>
  <fills count="4">
    <fill>
      <patternFill/>
    </fill>
    <fill>
      <patternFill patternType="gray125"/>
    </fill>
    <fill>
      <patternFill patternType="solid">
        <fgColor indexed="23"/>
        <bgColor indexed="64"/>
      </patternFill>
    </fill>
    <fill>
      <patternFill patternType="solid">
        <fgColor indexed="42"/>
        <bgColor indexed="64"/>
      </patternFill>
    </fill>
  </fills>
  <borders count="62">
    <border>
      <left/>
      <right/>
      <top/>
      <bottom/>
      <diagonal/>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double"/>
      <top style="thin"/>
      <bottom style="thin"/>
    </border>
    <border>
      <left style="double"/>
      <right>
        <color indexed="63"/>
      </right>
      <top style="thin"/>
      <bottom style="thin"/>
    </border>
    <border>
      <left style="double"/>
      <right>
        <color indexed="63"/>
      </right>
      <top style="thin"/>
      <bottom style="double"/>
    </border>
    <border>
      <left style="thin"/>
      <right style="thin"/>
      <top style="thin"/>
      <bottom style="double"/>
    </border>
    <border>
      <left style="thin"/>
      <right style="double"/>
      <top style="thin"/>
      <bottom style="double"/>
    </border>
    <border>
      <left style="double"/>
      <right style="thin"/>
      <top style="thin"/>
      <bottom style="thin"/>
    </border>
    <border>
      <left style="thin"/>
      <right style="thin"/>
      <top>
        <color indexed="63"/>
      </top>
      <bottom style="thin"/>
    </border>
    <border>
      <left style="thin"/>
      <right style="double"/>
      <top>
        <color indexed="63"/>
      </top>
      <bottom style="thin"/>
    </border>
    <border>
      <left style="thin"/>
      <right style="thin"/>
      <top>
        <color indexed="63"/>
      </top>
      <bottom>
        <color indexed="63"/>
      </bottom>
    </border>
    <border>
      <left style="thin"/>
      <right style="double"/>
      <top>
        <color indexed="63"/>
      </top>
      <bottom>
        <color indexed="63"/>
      </bottom>
    </border>
    <border>
      <left>
        <color indexed="63"/>
      </left>
      <right style="thin"/>
      <top style="thin"/>
      <bottom style="double"/>
    </border>
    <border>
      <left style="double"/>
      <right>
        <color indexed="63"/>
      </right>
      <top>
        <color indexed="63"/>
      </top>
      <bottom>
        <color indexed="63"/>
      </bottom>
    </border>
    <border>
      <left style="double"/>
      <right>
        <color indexed="63"/>
      </right>
      <top>
        <color indexed="63"/>
      </top>
      <bottom style="double"/>
    </border>
    <border>
      <left style="thin"/>
      <right style="double"/>
      <top style="double"/>
      <bottom style="thin"/>
    </border>
    <border>
      <left style="double"/>
      <right>
        <color indexed="63"/>
      </right>
      <top>
        <color indexed="63"/>
      </top>
      <bottom style="thin"/>
    </border>
    <border>
      <left>
        <color indexed="63"/>
      </left>
      <right style="thin"/>
      <top>
        <color indexed="63"/>
      </top>
      <bottom style="thin"/>
    </border>
    <border>
      <left>
        <color indexed="63"/>
      </left>
      <right style="double"/>
      <top style="double"/>
      <bottom style="thin"/>
    </border>
    <border>
      <left>
        <color indexed="63"/>
      </left>
      <right style="double"/>
      <top style="thin"/>
      <bottom style="thin"/>
    </border>
    <border>
      <left>
        <color indexed="63"/>
      </left>
      <right style="double"/>
      <top style="thin"/>
      <bottom style="double"/>
    </border>
    <border>
      <left>
        <color indexed="63"/>
      </left>
      <right style="thin"/>
      <top>
        <color indexed="63"/>
      </top>
      <bottom style="double"/>
    </border>
    <border>
      <left style="thin"/>
      <right style="thin"/>
      <top>
        <color indexed="63"/>
      </top>
      <bottom style="double"/>
    </border>
    <border>
      <left style="thin"/>
      <right style="double"/>
      <top>
        <color indexed="63"/>
      </top>
      <bottom style="double"/>
    </border>
    <border>
      <left style="thin"/>
      <right style="thin"/>
      <top style="thin"/>
      <bottom>
        <color indexed="63"/>
      </bottom>
    </border>
    <border>
      <left>
        <color indexed="63"/>
      </left>
      <right style="thin"/>
      <top style="thin"/>
      <bottom>
        <color indexed="63"/>
      </bottom>
    </border>
    <border>
      <left style="thin"/>
      <right style="thin"/>
      <top style="double"/>
      <bottom style="double"/>
    </border>
    <border>
      <left style="thin"/>
      <right style="double"/>
      <top style="double"/>
      <bottom style="double"/>
    </border>
    <border>
      <left>
        <color indexed="63"/>
      </left>
      <right style="thin"/>
      <top style="double"/>
      <bottom style="double"/>
    </border>
    <border>
      <left style="thin"/>
      <right style="thin"/>
      <top style="double"/>
      <bottom style="thin"/>
    </border>
    <border>
      <left style="double"/>
      <right style="thin"/>
      <top style="thin"/>
      <bottom style="double"/>
    </border>
    <border>
      <left style="double"/>
      <right style="thin"/>
      <top>
        <color indexed="63"/>
      </top>
      <bottom>
        <color indexed="63"/>
      </bottom>
    </border>
    <border>
      <left style="thin"/>
      <right>
        <color indexed="63"/>
      </right>
      <top style="double"/>
      <bottom style="thin"/>
    </border>
    <border>
      <left style="thin"/>
      <right>
        <color indexed="63"/>
      </right>
      <top style="thin"/>
      <bottom style="thin"/>
    </border>
    <border>
      <left>
        <color indexed="63"/>
      </left>
      <right style="thin"/>
      <top style="double"/>
      <bottom style="thin"/>
    </border>
    <border>
      <left style="double"/>
      <right style="thin"/>
      <top>
        <color indexed="63"/>
      </top>
      <bottom style="thin"/>
    </border>
    <border>
      <left style="double"/>
      <right style="thin"/>
      <top style="double"/>
      <bottom style="thin"/>
    </border>
    <border>
      <left style="double"/>
      <right>
        <color indexed="63"/>
      </right>
      <top style="double"/>
      <bottom style="thin"/>
    </border>
    <border>
      <left>
        <color indexed="63"/>
      </left>
      <right>
        <color indexed="63"/>
      </right>
      <top style="double"/>
      <bottom style="thin"/>
    </border>
    <border>
      <left>
        <color indexed="63"/>
      </left>
      <right style="thin"/>
      <top>
        <color indexed="63"/>
      </top>
      <bottom>
        <color indexed="63"/>
      </bottom>
    </border>
    <border>
      <left style="double"/>
      <right style="thin"/>
      <top style="medium"/>
      <bottom style="thin"/>
    </border>
    <border>
      <left style="thin"/>
      <right style="thin"/>
      <top style="medium"/>
      <bottom style="thin"/>
    </border>
    <border>
      <left style="thin"/>
      <right style="double"/>
      <top style="medium"/>
      <bottom style="thin"/>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medium"/>
      <bottom style="thin"/>
    </border>
    <border>
      <left>
        <color indexed="63"/>
      </left>
      <right style="thin"/>
      <top style="medium"/>
      <bottom style="thin"/>
    </border>
    <border>
      <left>
        <color indexed="63"/>
      </left>
      <right>
        <color indexed="63"/>
      </right>
      <top style="thin"/>
      <bottom style="double"/>
    </border>
    <border>
      <left style="double"/>
      <right style="thin"/>
      <top style="double"/>
      <bottom style="medium"/>
    </border>
    <border>
      <left style="thin"/>
      <right style="thin"/>
      <top style="double"/>
      <bottom style="medium"/>
    </border>
    <border>
      <left style="thin"/>
      <right style="double"/>
      <top style="double"/>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double"/>
      <top style="thin"/>
      <bottom>
        <color indexed="63"/>
      </bottom>
    </border>
    <border>
      <left>
        <color indexed="63"/>
      </left>
      <right style="double"/>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9">
    <xf numFmtId="0" fontId="0" fillId="0" borderId="0" xfId="0" applyAlignment="1">
      <alignment/>
    </xf>
    <xf numFmtId="0" fontId="0" fillId="0" borderId="0" xfId="0" applyAlignment="1">
      <alignment wrapText="1"/>
    </xf>
    <xf numFmtId="164" fontId="0" fillId="0" borderId="0" xfId="0" applyNumberFormat="1" applyAlignment="1">
      <alignment wrapText="1"/>
    </xf>
    <xf numFmtId="10" fontId="0" fillId="0" borderId="0" xfId="0" applyNumberFormat="1" applyAlignment="1">
      <alignment wrapText="1"/>
    </xf>
    <xf numFmtId="9" fontId="0" fillId="0" borderId="0" xfId="0" applyNumberFormat="1" applyAlignment="1">
      <alignment wrapText="1"/>
    </xf>
    <xf numFmtId="3" fontId="0" fillId="0" borderId="0" xfId="0" applyNumberFormat="1" applyAlignment="1">
      <alignment wrapText="1"/>
    </xf>
    <xf numFmtId="165" fontId="0" fillId="0" borderId="0" xfId="0" applyNumberFormat="1" applyAlignment="1">
      <alignment wrapText="1"/>
    </xf>
    <xf numFmtId="10" fontId="0" fillId="0" borderId="0" xfId="0" applyNumberFormat="1" applyAlignment="1">
      <alignment/>
    </xf>
    <xf numFmtId="165" fontId="0" fillId="0" borderId="0" xfId="0" applyNumberFormat="1" applyAlignment="1">
      <alignment/>
    </xf>
    <xf numFmtId="0" fontId="6" fillId="0" borderId="1" xfId="0" applyFont="1" applyBorder="1" applyAlignment="1">
      <alignment horizontal="center" wrapText="1"/>
    </xf>
    <xf numFmtId="0" fontId="0" fillId="0" borderId="1" xfId="0" applyBorder="1" applyAlignment="1">
      <alignment wrapText="1"/>
    </xf>
    <xf numFmtId="0" fontId="7" fillId="0" borderId="1" xfId="0" applyFont="1" applyBorder="1" applyAlignment="1">
      <alignment wrapText="1"/>
    </xf>
    <xf numFmtId="3" fontId="7" fillId="0" borderId="1" xfId="0" applyNumberFormat="1" applyFont="1" applyBorder="1" applyAlignment="1">
      <alignment wrapText="1"/>
    </xf>
    <xf numFmtId="165" fontId="7" fillId="0" borderId="1" xfId="0" applyNumberFormat="1" applyFont="1" applyBorder="1" applyAlignment="1">
      <alignment wrapText="1"/>
    </xf>
    <xf numFmtId="0" fontId="7" fillId="0" borderId="2" xfId="0" applyFont="1" applyBorder="1" applyAlignment="1">
      <alignment wrapText="1"/>
    </xf>
    <xf numFmtId="0" fontId="0" fillId="0" borderId="1" xfId="0" applyBorder="1" applyAlignment="1">
      <alignment/>
    </xf>
    <xf numFmtId="165" fontId="0" fillId="0" borderId="1" xfId="0" applyNumberFormat="1" applyBorder="1" applyAlignment="1">
      <alignment/>
    </xf>
    <xf numFmtId="0" fontId="0" fillId="0" borderId="2" xfId="0" applyBorder="1" applyAlignment="1">
      <alignment/>
    </xf>
    <xf numFmtId="0" fontId="4" fillId="0" borderId="2" xfId="0" applyFont="1" applyBorder="1" applyAlignment="1">
      <alignment wrapText="1"/>
    </xf>
    <xf numFmtId="0" fontId="6" fillId="0" borderId="0" xfId="0" applyFont="1" applyAlignment="1">
      <alignment horizontal="center" wrapText="1"/>
    </xf>
    <xf numFmtId="0" fontId="0" fillId="0" borderId="2" xfId="0" applyBorder="1" applyAlignment="1">
      <alignment wrapText="1"/>
    </xf>
    <xf numFmtId="0" fontId="0" fillId="0" borderId="3" xfId="0" applyBorder="1" applyAlignment="1">
      <alignment horizontal="center" wrapText="1"/>
    </xf>
    <xf numFmtId="0" fontId="0" fillId="0" borderId="2" xfId="0" applyBorder="1" applyAlignment="1">
      <alignment horizontal="center" wrapText="1"/>
    </xf>
    <xf numFmtId="165" fontId="0" fillId="0" borderId="2" xfId="0" applyNumberFormat="1" applyBorder="1" applyAlignment="1">
      <alignment/>
    </xf>
    <xf numFmtId="0" fontId="0" fillId="0" borderId="4" xfId="0" applyBorder="1" applyAlignment="1">
      <alignment/>
    </xf>
    <xf numFmtId="0" fontId="0" fillId="0" borderId="5" xfId="0" applyBorder="1" applyAlignment="1">
      <alignment/>
    </xf>
    <xf numFmtId="0" fontId="4" fillId="0" borderId="5" xfId="0" applyFont="1" applyBorder="1" applyAlignment="1">
      <alignment wrapText="1"/>
    </xf>
    <xf numFmtId="165" fontId="0" fillId="0" borderId="4" xfId="0" applyNumberFormat="1" applyBorder="1" applyAlignment="1">
      <alignment/>
    </xf>
    <xf numFmtId="0" fontId="0" fillId="0" borderId="6" xfId="0" applyBorder="1" applyAlignment="1">
      <alignment/>
    </xf>
    <xf numFmtId="3" fontId="0" fillId="0" borderId="1" xfId="0" applyNumberFormat="1" applyBorder="1" applyAlignment="1">
      <alignment/>
    </xf>
    <xf numFmtId="3" fontId="0" fillId="0" borderId="2" xfId="0" applyNumberFormat="1" applyBorder="1" applyAlignment="1">
      <alignment/>
    </xf>
    <xf numFmtId="0" fontId="4" fillId="0" borderId="5" xfId="0" applyFont="1" applyBorder="1" applyAlignment="1">
      <alignment/>
    </xf>
    <xf numFmtId="0" fontId="4" fillId="0" borderId="1" xfId="0" applyFont="1" applyBorder="1" applyAlignment="1">
      <alignment wrapText="1"/>
    </xf>
    <xf numFmtId="0" fontId="0" fillId="0" borderId="7" xfId="0" applyBorder="1" applyAlignment="1">
      <alignment wrapText="1"/>
    </xf>
    <xf numFmtId="165" fontId="0" fillId="0" borderId="7" xfId="0" applyNumberFormat="1" applyBorder="1" applyAlignment="1">
      <alignment/>
    </xf>
    <xf numFmtId="165" fontId="0" fillId="0" borderId="8" xfId="0" applyNumberFormat="1" applyBorder="1" applyAlignment="1">
      <alignment/>
    </xf>
    <xf numFmtId="0" fontId="0" fillId="0" borderId="4" xfId="0" applyBorder="1" applyAlignment="1">
      <alignment wrapText="1"/>
    </xf>
    <xf numFmtId="0" fontId="0" fillId="0" borderId="9" xfId="0" applyBorder="1" applyAlignment="1">
      <alignment wrapText="1"/>
    </xf>
    <xf numFmtId="9" fontId="0" fillId="0" borderId="1" xfId="0" applyNumberFormat="1" applyBorder="1" applyAlignment="1">
      <alignment wrapText="1"/>
    </xf>
    <xf numFmtId="165" fontId="0" fillId="0" borderId="1" xfId="0" applyNumberFormat="1" applyBorder="1" applyAlignment="1">
      <alignment wrapText="1"/>
    </xf>
    <xf numFmtId="165" fontId="0" fillId="0" borderId="4" xfId="0" applyNumberFormat="1" applyBorder="1" applyAlignment="1">
      <alignment wrapText="1"/>
    </xf>
    <xf numFmtId="165" fontId="0" fillId="0" borderId="7" xfId="0" applyNumberFormat="1" applyBorder="1" applyAlignment="1">
      <alignment wrapText="1"/>
    </xf>
    <xf numFmtId="165" fontId="0" fillId="0" borderId="8" xfId="0" applyNumberFormat="1" applyBorder="1" applyAlignment="1">
      <alignment wrapText="1"/>
    </xf>
    <xf numFmtId="0" fontId="0" fillId="0" borderId="10" xfId="0" applyBorder="1" applyAlignment="1">
      <alignment wrapText="1"/>
    </xf>
    <xf numFmtId="0" fontId="0" fillId="0" borderId="11" xfId="0" applyBorder="1" applyAlignment="1">
      <alignment wrapText="1"/>
    </xf>
    <xf numFmtId="3" fontId="0" fillId="0" borderId="1" xfId="0" applyNumberFormat="1" applyBorder="1" applyAlignment="1">
      <alignment wrapText="1"/>
    </xf>
    <xf numFmtId="164" fontId="0" fillId="0" borderId="1" xfId="0" applyNumberFormat="1" applyBorder="1" applyAlignment="1">
      <alignment wrapText="1"/>
    </xf>
    <xf numFmtId="10" fontId="0" fillId="0" borderId="1" xfId="0" applyNumberFormat="1" applyBorder="1" applyAlignment="1">
      <alignment wrapText="1"/>
    </xf>
    <xf numFmtId="3" fontId="0" fillId="0" borderId="7" xfId="0" applyNumberFormat="1" applyBorder="1" applyAlignment="1">
      <alignment wrapText="1"/>
    </xf>
    <xf numFmtId="164" fontId="0" fillId="0" borderId="7" xfId="0" applyNumberFormat="1" applyBorder="1" applyAlignment="1">
      <alignment wrapText="1"/>
    </xf>
    <xf numFmtId="10" fontId="0" fillId="0" borderId="7" xfId="0" applyNumberFormat="1" applyBorder="1" applyAlignment="1">
      <alignment wrapText="1"/>
    </xf>
    <xf numFmtId="9" fontId="0" fillId="0" borderId="7" xfId="0" applyNumberFormat="1" applyBorder="1" applyAlignment="1">
      <alignment wrapText="1"/>
    </xf>
    <xf numFmtId="0" fontId="0" fillId="0" borderId="5" xfId="0" applyBorder="1" applyAlignment="1">
      <alignment wrapText="1"/>
    </xf>
    <xf numFmtId="0" fontId="4" fillId="0" borderId="9" xfId="0" applyFont="1" applyBorder="1" applyAlignment="1">
      <alignment wrapText="1"/>
    </xf>
    <xf numFmtId="0" fontId="8" fillId="0" borderId="0" xfId="0" applyFont="1" applyAlignment="1">
      <alignment/>
    </xf>
    <xf numFmtId="0" fontId="6" fillId="0" borderId="12" xfId="0" applyFont="1" applyBorder="1" applyAlignment="1">
      <alignment horizontal="center" wrapText="1"/>
    </xf>
    <xf numFmtId="0" fontId="6" fillId="0" borderId="13" xfId="0" applyFont="1" applyBorder="1" applyAlignment="1">
      <alignment horizontal="center" wrapText="1"/>
    </xf>
    <xf numFmtId="10" fontId="0" fillId="0" borderId="1" xfId="0" applyNumberFormat="1" applyBorder="1" applyAlignment="1">
      <alignment/>
    </xf>
    <xf numFmtId="0" fontId="0" fillId="0" borderId="0" xfId="0" applyBorder="1" applyAlignment="1">
      <alignment/>
    </xf>
    <xf numFmtId="0" fontId="0" fillId="0" borderId="0" xfId="0" applyBorder="1" applyAlignment="1">
      <alignment wrapText="1"/>
    </xf>
    <xf numFmtId="0" fontId="0" fillId="0" borderId="14" xfId="0" applyBorder="1" applyAlignment="1">
      <alignment/>
    </xf>
    <xf numFmtId="0" fontId="0" fillId="0" borderId="15" xfId="0" applyBorder="1" applyAlignment="1">
      <alignment/>
    </xf>
    <xf numFmtId="0" fontId="0" fillId="0" borderId="16" xfId="0" applyBorder="1" applyAlignment="1">
      <alignment/>
    </xf>
    <xf numFmtId="165" fontId="0" fillId="0" borderId="0" xfId="0" applyNumberFormat="1" applyBorder="1" applyAlignment="1">
      <alignment/>
    </xf>
    <xf numFmtId="0" fontId="0" fillId="0" borderId="17" xfId="0" applyBorder="1" applyAlignment="1">
      <alignment wrapText="1"/>
    </xf>
    <xf numFmtId="0" fontId="7" fillId="0" borderId="4" xfId="0" applyFont="1" applyBorder="1" applyAlignment="1">
      <alignment wrapText="1"/>
    </xf>
    <xf numFmtId="0" fontId="7" fillId="0" borderId="5" xfId="0" applyFont="1" applyBorder="1" applyAlignment="1">
      <alignment wrapText="1"/>
    </xf>
    <xf numFmtId="165" fontId="7" fillId="0" borderId="4" xfId="0" applyNumberFormat="1" applyFont="1" applyBorder="1" applyAlignment="1">
      <alignment wrapText="1"/>
    </xf>
    <xf numFmtId="0" fontId="7" fillId="0" borderId="6" xfId="0" applyFont="1" applyBorder="1" applyAlignment="1">
      <alignment wrapText="1"/>
    </xf>
    <xf numFmtId="0" fontId="7" fillId="0" borderId="7" xfId="0" applyFont="1" applyBorder="1" applyAlignment="1">
      <alignment wrapText="1"/>
    </xf>
    <xf numFmtId="3" fontId="7" fillId="0" borderId="7" xfId="0" applyNumberFormat="1" applyFont="1" applyBorder="1" applyAlignment="1">
      <alignment wrapText="1"/>
    </xf>
    <xf numFmtId="164" fontId="7" fillId="0" borderId="7" xfId="0" applyNumberFormat="1" applyFont="1" applyBorder="1" applyAlignment="1">
      <alignment wrapText="1"/>
    </xf>
    <xf numFmtId="10" fontId="7" fillId="0" borderId="7" xfId="0" applyNumberFormat="1" applyFont="1" applyBorder="1" applyAlignment="1">
      <alignment wrapText="1"/>
    </xf>
    <xf numFmtId="9" fontId="7" fillId="0" borderId="7" xfId="0" applyNumberFormat="1" applyFont="1" applyBorder="1" applyAlignment="1">
      <alignment wrapText="1"/>
    </xf>
    <xf numFmtId="165" fontId="7" fillId="0" borderId="7" xfId="0" applyNumberFormat="1" applyFont="1" applyBorder="1" applyAlignment="1">
      <alignment wrapText="1"/>
    </xf>
    <xf numFmtId="165" fontId="7" fillId="0" borderId="8" xfId="0" applyNumberFormat="1" applyFont="1" applyBorder="1" applyAlignment="1">
      <alignment wrapText="1"/>
    </xf>
    <xf numFmtId="0" fontId="0" fillId="0" borderId="15" xfId="0" applyBorder="1" applyAlignment="1">
      <alignment wrapText="1"/>
    </xf>
    <xf numFmtId="0" fontId="0" fillId="0" borderId="16" xfId="0" applyBorder="1" applyAlignment="1">
      <alignment wrapText="1"/>
    </xf>
    <xf numFmtId="2" fontId="0" fillId="0" borderId="0" xfId="0" applyNumberFormat="1" applyAlignment="1">
      <alignment/>
    </xf>
    <xf numFmtId="0" fontId="7" fillId="0" borderId="18" xfId="0" applyFont="1" applyBorder="1" applyAlignment="1">
      <alignment wrapText="1"/>
    </xf>
    <xf numFmtId="0" fontId="7" fillId="0" borderId="19" xfId="0" applyFont="1" applyBorder="1" applyAlignment="1">
      <alignment wrapText="1"/>
    </xf>
    <xf numFmtId="0" fontId="7" fillId="0" borderId="10" xfId="0" applyFont="1" applyBorder="1" applyAlignment="1">
      <alignment wrapText="1"/>
    </xf>
    <xf numFmtId="3" fontId="7" fillId="0" borderId="10" xfId="0" applyNumberFormat="1" applyFont="1" applyBorder="1" applyAlignment="1">
      <alignment wrapText="1"/>
    </xf>
    <xf numFmtId="164" fontId="7" fillId="0" borderId="10" xfId="0" applyNumberFormat="1" applyFont="1" applyBorder="1" applyAlignment="1">
      <alignment wrapText="1"/>
    </xf>
    <xf numFmtId="10" fontId="7" fillId="0" borderId="10" xfId="0" applyNumberFormat="1" applyFont="1" applyBorder="1" applyAlignment="1">
      <alignment wrapText="1"/>
    </xf>
    <xf numFmtId="9" fontId="7" fillId="0" borderId="10" xfId="0" applyNumberFormat="1" applyFont="1" applyBorder="1" applyAlignment="1">
      <alignment wrapText="1"/>
    </xf>
    <xf numFmtId="165" fontId="7" fillId="0" borderId="10" xfId="0" applyNumberFormat="1" applyFont="1" applyBorder="1" applyAlignment="1">
      <alignment wrapText="1"/>
    </xf>
    <xf numFmtId="0" fontId="7" fillId="0" borderId="11" xfId="0" applyFont="1"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10" fontId="0" fillId="0" borderId="4" xfId="0" applyNumberFormat="1" applyBorder="1" applyAlignment="1">
      <alignment/>
    </xf>
    <xf numFmtId="10" fontId="0" fillId="0" borderId="2" xfId="0" applyNumberFormat="1" applyBorder="1" applyAlignment="1">
      <alignment/>
    </xf>
    <xf numFmtId="0" fontId="0" fillId="0" borderId="23" xfId="0" applyBorder="1" applyAlignment="1">
      <alignment wrapText="1"/>
    </xf>
    <xf numFmtId="0" fontId="0" fillId="0" borderId="24" xfId="0" applyBorder="1" applyAlignment="1">
      <alignment/>
    </xf>
    <xf numFmtId="0" fontId="0" fillId="0" borderId="25" xfId="0" applyBorder="1" applyAlignment="1">
      <alignment/>
    </xf>
    <xf numFmtId="173" fontId="0" fillId="0" borderId="1" xfId="0" applyNumberFormat="1" applyBorder="1" applyAlignment="1">
      <alignment/>
    </xf>
    <xf numFmtId="164" fontId="0" fillId="0" borderId="0" xfId="0" applyNumberFormat="1" applyAlignment="1">
      <alignment/>
    </xf>
    <xf numFmtId="0" fontId="4" fillId="0" borderId="0" xfId="0" applyFont="1" applyAlignment="1">
      <alignment/>
    </xf>
    <xf numFmtId="173" fontId="0" fillId="0" borderId="2" xfId="0" applyNumberFormat="1" applyBorder="1" applyAlignment="1">
      <alignment/>
    </xf>
    <xf numFmtId="0" fontId="4" fillId="0" borderId="16" xfId="0" applyFont="1" applyBorder="1" applyAlignment="1">
      <alignment wrapText="1"/>
    </xf>
    <xf numFmtId="0" fontId="4" fillId="0" borderId="23" xfId="0" applyFont="1" applyBorder="1" applyAlignment="1">
      <alignment wrapText="1"/>
    </xf>
    <xf numFmtId="165" fontId="0" fillId="0" borderId="24" xfId="0" applyNumberFormat="1" applyBorder="1" applyAlignment="1">
      <alignment/>
    </xf>
    <xf numFmtId="165" fontId="0" fillId="0" borderId="25" xfId="0" applyNumberFormat="1" applyBorder="1" applyAlignment="1">
      <alignment/>
    </xf>
    <xf numFmtId="10" fontId="0" fillId="0" borderId="24" xfId="0" applyNumberFormat="1" applyBorder="1" applyAlignment="1">
      <alignment/>
    </xf>
    <xf numFmtId="10" fontId="0" fillId="0" borderId="25" xfId="0" applyNumberFormat="1" applyBorder="1" applyAlignment="1">
      <alignment/>
    </xf>
    <xf numFmtId="165" fontId="0" fillId="0" borderId="26" xfId="0" applyNumberFormat="1" applyBorder="1" applyAlignment="1">
      <alignment/>
    </xf>
    <xf numFmtId="165" fontId="0" fillId="0" borderId="27" xfId="0" applyNumberFormat="1" applyBorder="1" applyAlignment="1">
      <alignment/>
    </xf>
    <xf numFmtId="173" fontId="0" fillId="0" borderId="10" xfId="0" applyNumberFormat="1" applyBorder="1" applyAlignment="1">
      <alignment/>
    </xf>
    <xf numFmtId="173" fontId="0" fillId="0" borderId="19" xfId="0" applyNumberFormat="1" applyBorder="1" applyAlignment="1">
      <alignment/>
    </xf>
    <xf numFmtId="10" fontId="0" fillId="0" borderId="28" xfId="0" applyNumberFormat="1" applyBorder="1" applyAlignment="1">
      <alignment/>
    </xf>
    <xf numFmtId="10" fontId="0" fillId="0" borderId="29" xfId="0" applyNumberFormat="1" applyBorder="1" applyAlignment="1">
      <alignment/>
    </xf>
    <xf numFmtId="10" fontId="0" fillId="0" borderId="30" xfId="0" applyNumberFormat="1" applyBorder="1" applyAlignment="1">
      <alignment/>
    </xf>
    <xf numFmtId="10" fontId="0" fillId="0" borderId="23" xfId="0" applyNumberFormat="1" applyBorder="1" applyAlignment="1">
      <alignment/>
    </xf>
    <xf numFmtId="173" fontId="0" fillId="0" borderId="11" xfId="0" applyNumberFormat="1" applyBorder="1" applyAlignment="1">
      <alignment/>
    </xf>
    <xf numFmtId="173" fontId="0" fillId="0" borderId="4" xfId="0" applyNumberFormat="1" applyBorder="1" applyAlignment="1">
      <alignment/>
    </xf>
    <xf numFmtId="0" fontId="0" fillId="0" borderId="31" xfId="0" applyBorder="1" applyAlignment="1">
      <alignment horizontal="center" wrapText="1"/>
    </xf>
    <xf numFmtId="0" fontId="4" fillId="0" borderId="9" xfId="0" applyFont="1" applyBorder="1" applyAlignment="1">
      <alignment/>
    </xf>
    <xf numFmtId="0" fontId="0" fillId="0" borderId="9" xfId="0" applyBorder="1" applyAlignment="1">
      <alignment/>
    </xf>
    <xf numFmtId="10" fontId="0" fillId="0" borderId="7" xfId="0" applyNumberFormat="1" applyBorder="1" applyAlignment="1">
      <alignment/>
    </xf>
    <xf numFmtId="10" fontId="0" fillId="0" borderId="8" xfId="0" applyNumberFormat="1" applyBorder="1" applyAlignment="1">
      <alignment/>
    </xf>
    <xf numFmtId="0" fontId="6" fillId="0" borderId="31" xfId="0" applyFont="1" applyBorder="1" applyAlignment="1">
      <alignment horizontal="center" wrapText="1"/>
    </xf>
    <xf numFmtId="0" fontId="0" fillId="0" borderId="32" xfId="0" applyBorder="1" applyAlignment="1">
      <alignment wrapText="1"/>
    </xf>
    <xf numFmtId="0" fontId="6" fillId="0" borderId="17" xfId="0" applyFont="1" applyBorder="1" applyAlignment="1">
      <alignment horizontal="center" wrapText="1"/>
    </xf>
    <xf numFmtId="10" fontId="9" fillId="2" borderId="1" xfId="0" applyNumberFormat="1" applyFont="1" applyFill="1" applyBorder="1" applyAlignment="1">
      <alignment/>
    </xf>
    <xf numFmtId="0" fontId="0" fillId="0" borderId="31" xfId="0" applyBorder="1" applyAlignment="1">
      <alignment wrapText="1"/>
    </xf>
    <xf numFmtId="3" fontId="0" fillId="0" borderId="4" xfId="0" applyNumberFormat="1" applyBorder="1" applyAlignment="1">
      <alignment wrapText="1"/>
    </xf>
    <xf numFmtId="0" fontId="6" fillId="0" borderId="33" xfId="0" applyFont="1" applyBorder="1" applyAlignment="1">
      <alignment horizontal="center" wrapText="1"/>
    </xf>
    <xf numFmtId="0" fontId="10" fillId="0" borderId="1" xfId="0" applyFont="1" applyFill="1" applyBorder="1" applyAlignment="1">
      <alignment wrapText="1"/>
    </xf>
    <xf numFmtId="165" fontId="0" fillId="0" borderId="10" xfId="0" applyNumberFormat="1" applyBorder="1" applyAlignment="1">
      <alignment wrapText="1"/>
    </xf>
    <xf numFmtId="0" fontId="0" fillId="0" borderId="32" xfId="0" applyBorder="1" applyAlignment="1">
      <alignment/>
    </xf>
    <xf numFmtId="0" fontId="0" fillId="0" borderId="7" xfId="0" applyBorder="1" applyAlignment="1">
      <alignment/>
    </xf>
    <xf numFmtId="0" fontId="0" fillId="0" borderId="8" xfId="0" applyBorder="1" applyAlignment="1">
      <alignment/>
    </xf>
    <xf numFmtId="0" fontId="11" fillId="0" borderId="9" xfId="0" applyFont="1" applyBorder="1" applyAlignment="1">
      <alignment/>
    </xf>
    <xf numFmtId="0" fontId="0" fillId="0" borderId="34" xfId="0" applyBorder="1" applyAlignment="1">
      <alignment wrapText="1"/>
    </xf>
    <xf numFmtId="0" fontId="0" fillId="0" borderId="35" xfId="0" applyBorder="1" applyAlignment="1">
      <alignment wrapText="1"/>
    </xf>
    <xf numFmtId="0" fontId="4" fillId="0" borderId="0" xfId="0" applyFont="1" applyBorder="1" applyAlignment="1">
      <alignment wrapText="1"/>
    </xf>
    <xf numFmtId="3" fontId="0" fillId="0" borderId="0" xfId="0" applyNumberFormat="1" applyBorder="1" applyAlignment="1">
      <alignment wrapText="1"/>
    </xf>
    <xf numFmtId="164" fontId="0" fillId="0" borderId="0" xfId="0" applyNumberFormat="1" applyBorder="1" applyAlignment="1">
      <alignment wrapText="1"/>
    </xf>
    <xf numFmtId="10" fontId="0" fillId="0" borderId="0" xfId="0" applyNumberFormat="1" applyBorder="1" applyAlignment="1">
      <alignment wrapText="1"/>
    </xf>
    <xf numFmtId="9" fontId="0" fillId="0" borderId="0" xfId="0" applyNumberFormat="1" applyBorder="1" applyAlignment="1">
      <alignment wrapText="1"/>
    </xf>
    <xf numFmtId="165" fontId="0" fillId="0" borderId="0" xfId="0" applyNumberFormat="1" applyBorder="1" applyAlignment="1">
      <alignment wrapText="1"/>
    </xf>
    <xf numFmtId="10" fontId="0" fillId="0" borderId="10" xfId="0" applyNumberFormat="1" applyBorder="1" applyAlignment="1">
      <alignment/>
    </xf>
    <xf numFmtId="10" fontId="0" fillId="0" borderId="11" xfId="0" applyNumberFormat="1" applyBorder="1" applyAlignment="1">
      <alignment/>
    </xf>
    <xf numFmtId="10" fontId="0" fillId="0" borderId="19" xfId="0" applyNumberFormat="1" applyBorder="1" applyAlignment="1">
      <alignment/>
    </xf>
    <xf numFmtId="10" fontId="9" fillId="2" borderId="4" xfId="0" applyNumberFormat="1" applyFont="1" applyFill="1" applyBorder="1" applyAlignment="1">
      <alignment/>
    </xf>
    <xf numFmtId="0" fontId="0" fillId="0" borderId="36" xfId="0" applyBorder="1" applyAlignment="1">
      <alignment horizontal="center" wrapText="1"/>
    </xf>
    <xf numFmtId="10" fontId="9" fillId="2" borderId="2" xfId="0" applyNumberFormat="1" applyFont="1" applyFill="1" applyBorder="1" applyAlignment="1">
      <alignment/>
    </xf>
    <xf numFmtId="10" fontId="9" fillId="2" borderId="10" xfId="0" applyNumberFormat="1" applyFont="1" applyFill="1" applyBorder="1" applyAlignment="1">
      <alignment/>
    </xf>
    <xf numFmtId="0" fontId="0" fillId="0" borderId="1" xfId="0" applyFont="1" applyBorder="1" applyAlignment="1">
      <alignment horizontal="left" wrapText="1"/>
    </xf>
    <xf numFmtId="0" fontId="0" fillId="0" borderId="31" xfId="0" applyBorder="1" applyAlignment="1">
      <alignment horizontal="center" wrapText="1"/>
    </xf>
    <xf numFmtId="0" fontId="0" fillId="0" borderId="17" xfId="0" applyBorder="1" applyAlignment="1">
      <alignment horizontal="center" wrapText="1"/>
    </xf>
    <xf numFmtId="0" fontId="4" fillId="0" borderId="37" xfId="0" applyFont="1" applyBorder="1" applyAlignment="1">
      <alignment wrapText="1"/>
    </xf>
    <xf numFmtId="0" fontId="0" fillId="0" borderId="10" xfId="0" applyBorder="1" applyAlignment="1">
      <alignment wrapText="1"/>
    </xf>
    <xf numFmtId="0" fontId="4" fillId="0" borderId="7" xfId="0" applyFont="1" applyBorder="1" applyAlignment="1">
      <alignment wrapText="1"/>
    </xf>
    <xf numFmtId="0" fontId="4" fillId="0" borderId="6" xfId="0" applyFont="1" applyBorder="1" applyAlignment="1">
      <alignment wrapText="1"/>
    </xf>
    <xf numFmtId="0" fontId="4" fillId="0" borderId="14" xfId="0" applyFont="1" applyBorder="1" applyAlignment="1">
      <alignment wrapText="1"/>
    </xf>
    <xf numFmtId="0" fontId="6" fillId="0" borderId="38" xfId="0" applyFont="1" applyBorder="1" applyAlignment="1">
      <alignment horizontal="center" wrapText="1"/>
    </xf>
    <xf numFmtId="0" fontId="6" fillId="0" borderId="31" xfId="0" applyFont="1" applyBorder="1" applyAlignment="1">
      <alignment horizontal="center" wrapText="1"/>
    </xf>
    <xf numFmtId="0" fontId="5" fillId="0" borderId="31" xfId="0" applyFont="1" applyBorder="1" applyAlignment="1">
      <alignment horizontal="center"/>
    </xf>
    <xf numFmtId="0" fontId="5" fillId="0" borderId="17" xfId="0" applyFont="1" applyBorder="1" applyAlignment="1">
      <alignment horizontal="center"/>
    </xf>
    <xf numFmtId="0" fontId="6" fillId="0" borderId="39" xfId="0" applyFont="1" applyBorder="1" applyAlignment="1">
      <alignment horizontal="center" wrapText="1"/>
    </xf>
    <xf numFmtId="0" fontId="0" fillId="0" borderId="40" xfId="0" applyBorder="1" applyAlignment="1">
      <alignment horizontal="center" wrapText="1"/>
    </xf>
    <xf numFmtId="0" fontId="0" fillId="0" borderId="20" xfId="0" applyBorder="1" applyAlignment="1">
      <alignment horizontal="center" wrapText="1"/>
    </xf>
    <xf numFmtId="0" fontId="4" fillId="0" borderId="5" xfId="0" applyFont="1" applyBorder="1" applyAlignment="1">
      <alignment wrapText="1"/>
    </xf>
    <xf numFmtId="0" fontId="0" fillId="0" borderId="2" xfId="0" applyBorder="1" applyAlignment="1">
      <alignment wrapText="1"/>
    </xf>
    <xf numFmtId="0" fontId="4" fillId="0" borderId="0" xfId="0" applyFont="1" applyAlignment="1">
      <alignment wrapText="1"/>
    </xf>
    <xf numFmtId="0" fontId="4" fillId="0" borderId="38" xfId="0" applyFont="1" applyBorder="1" applyAlignment="1">
      <alignment wrapText="1"/>
    </xf>
    <xf numFmtId="0" fontId="4" fillId="0" borderId="31" xfId="0" applyFont="1" applyBorder="1" applyAlignment="1">
      <alignment wrapText="1"/>
    </xf>
    <xf numFmtId="0" fontId="4" fillId="0" borderId="9" xfId="0" applyFont="1" applyBorder="1" applyAlignment="1">
      <alignment wrapText="1"/>
    </xf>
    <xf numFmtId="0" fontId="0" fillId="0" borderId="1" xfId="0" applyBorder="1" applyAlignment="1">
      <alignment wrapText="1"/>
    </xf>
    <xf numFmtId="0" fontId="4" fillId="0" borderId="1" xfId="0" applyFont="1" applyBorder="1" applyAlignment="1">
      <alignment wrapText="1"/>
    </xf>
    <xf numFmtId="0" fontId="4" fillId="0" borderId="2" xfId="0" applyFont="1" applyBorder="1" applyAlignment="1">
      <alignment wrapText="1"/>
    </xf>
    <xf numFmtId="0" fontId="4" fillId="0" borderId="32" xfId="0" applyFont="1" applyBorder="1" applyAlignment="1">
      <alignment wrapText="1"/>
    </xf>
    <xf numFmtId="0" fontId="4" fillId="0" borderId="10" xfId="0" applyFont="1" applyBorder="1" applyAlignment="1">
      <alignment wrapText="1"/>
    </xf>
    <xf numFmtId="0" fontId="6" fillId="0" borderId="9" xfId="0" applyFont="1" applyBorder="1" applyAlignment="1">
      <alignment horizontal="center" wrapText="1"/>
    </xf>
    <xf numFmtId="0" fontId="0" fillId="0" borderId="1" xfId="0" applyBorder="1" applyAlignment="1">
      <alignment horizontal="center" wrapText="1"/>
    </xf>
    <xf numFmtId="0" fontId="0" fillId="0" borderId="4" xfId="0" applyFont="1" applyBorder="1" applyAlignment="1">
      <alignment horizontal="left" wrapText="1"/>
    </xf>
    <xf numFmtId="0" fontId="6" fillId="0" borderId="15" xfId="0" applyFont="1" applyBorder="1" applyAlignment="1">
      <alignment horizontal="center" wrapText="1"/>
    </xf>
    <xf numFmtId="0" fontId="0" fillId="0" borderId="41" xfId="0" applyBorder="1" applyAlignment="1">
      <alignment horizontal="center" wrapText="1"/>
    </xf>
    <xf numFmtId="0" fontId="6" fillId="0" borderId="42" xfId="0" applyFont="1" applyBorder="1" applyAlignment="1">
      <alignment horizontal="center" wrapText="1"/>
    </xf>
    <xf numFmtId="0" fontId="0" fillId="0" borderId="43" xfId="0" applyBorder="1" applyAlignment="1">
      <alignment horizontal="center" wrapText="1"/>
    </xf>
    <xf numFmtId="0" fontId="0" fillId="0" borderId="0" xfId="0" applyBorder="1" applyAlignment="1">
      <alignment wrapText="1"/>
    </xf>
    <xf numFmtId="0" fontId="0" fillId="0" borderId="0" xfId="0" applyAlignment="1">
      <alignment wrapText="1"/>
    </xf>
    <xf numFmtId="0" fontId="0" fillId="0" borderId="18" xfId="0" applyBorder="1" applyAlignment="1">
      <alignment wrapText="1"/>
    </xf>
    <xf numFmtId="0" fontId="0" fillId="0" borderId="19" xfId="0" applyBorder="1" applyAlignment="1">
      <alignment wrapText="1"/>
    </xf>
    <xf numFmtId="0" fontId="0" fillId="0" borderId="43" xfId="0" applyFont="1" applyBorder="1" applyAlignment="1">
      <alignment horizontal="left" wrapText="1"/>
    </xf>
    <xf numFmtId="0" fontId="0" fillId="0" borderId="43" xfId="0" applyBorder="1" applyAlignment="1">
      <alignment horizontal="left" wrapText="1"/>
    </xf>
    <xf numFmtId="0" fontId="0" fillId="0" borderId="44" xfId="0" applyBorder="1" applyAlignment="1">
      <alignment horizontal="left" wrapText="1"/>
    </xf>
    <xf numFmtId="0" fontId="6" fillId="0" borderId="45" xfId="0" applyFont="1" applyBorder="1" applyAlignment="1">
      <alignment horizontal="center" wrapText="1"/>
    </xf>
    <xf numFmtId="0" fontId="6" fillId="0" borderId="46" xfId="0" applyFont="1" applyBorder="1" applyAlignment="1">
      <alignment horizontal="center" wrapText="1"/>
    </xf>
    <xf numFmtId="0" fontId="6" fillId="0" borderId="47" xfId="0" applyFont="1" applyBorder="1" applyAlignment="1">
      <alignment horizontal="center" wrapText="1"/>
    </xf>
    <xf numFmtId="0" fontId="6" fillId="0" borderId="48" xfId="0" applyFont="1" applyBorder="1" applyAlignment="1">
      <alignment horizontal="center" wrapText="1"/>
    </xf>
    <xf numFmtId="0" fontId="6" fillId="0" borderId="49" xfId="0" applyFont="1" applyBorder="1" applyAlignment="1">
      <alignment horizontal="center" wrapText="1"/>
    </xf>
    <xf numFmtId="0" fontId="6" fillId="0" borderId="50" xfId="0" applyFont="1" applyBorder="1" applyAlignment="1">
      <alignment horizontal="center" wrapText="1"/>
    </xf>
    <xf numFmtId="0" fontId="4" fillId="0" borderId="51" xfId="0" applyFont="1" applyBorder="1" applyAlignment="1">
      <alignment wrapText="1"/>
    </xf>
    <xf numFmtId="0" fontId="4" fillId="0" borderId="52" xfId="0" applyFont="1" applyBorder="1" applyAlignment="1">
      <alignment wrapText="1"/>
    </xf>
    <xf numFmtId="0" fontId="4" fillId="0" borderId="3" xfId="0" applyFont="1" applyBorder="1" applyAlignment="1">
      <alignment wrapText="1"/>
    </xf>
    <xf numFmtId="0" fontId="4" fillId="0" borderId="53" xfId="0" applyFont="1" applyBorder="1" applyAlignment="1">
      <alignment wrapText="1"/>
    </xf>
    <xf numFmtId="0" fontId="5" fillId="0" borderId="31" xfId="0" applyFont="1" applyBorder="1" applyAlignment="1">
      <alignment horizontal="center" wrapText="1"/>
    </xf>
    <xf numFmtId="0" fontId="7" fillId="0" borderId="9" xfId="0" applyFont="1" applyBorder="1" applyAlignment="1">
      <alignment wrapText="1"/>
    </xf>
    <xf numFmtId="0" fontId="7" fillId="0" borderId="1" xfId="0" applyFont="1" applyBorder="1" applyAlignment="1">
      <alignment wrapText="1"/>
    </xf>
    <xf numFmtId="0" fontId="7" fillId="0" borderId="5" xfId="0" applyFont="1" applyBorder="1" applyAlignment="1">
      <alignment wrapText="1"/>
    </xf>
    <xf numFmtId="0" fontId="7" fillId="0" borderId="3" xfId="0" applyFont="1" applyBorder="1" applyAlignment="1">
      <alignment wrapText="1"/>
    </xf>
    <xf numFmtId="0" fontId="7" fillId="0" borderId="53" xfId="0" applyFont="1" applyBorder="1" applyAlignment="1">
      <alignment wrapText="1"/>
    </xf>
    <xf numFmtId="0" fontId="0" fillId="0" borderId="14" xfId="0" applyBorder="1" applyAlignment="1">
      <alignment wrapText="1"/>
    </xf>
    <xf numFmtId="0" fontId="0" fillId="0" borderId="32" xfId="0" applyBorder="1" applyAlignment="1">
      <alignment wrapText="1"/>
    </xf>
    <xf numFmtId="0" fontId="0" fillId="0" borderId="7" xfId="0" applyBorder="1" applyAlignment="1">
      <alignment wrapText="1"/>
    </xf>
    <xf numFmtId="0" fontId="0" fillId="0" borderId="9" xfId="0" applyBorder="1" applyAlignment="1">
      <alignment wrapText="1"/>
    </xf>
    <xf numFmtId="0" fontId="6" fillId="0" borderId="17" xfId="0" applyFont="1" applyBorder="1" applyAlignment="1">
      <alignment horizontal="center" wrapText="1"/>
    </xf>
    <xf numFmtId="0" fontId="0" fillId="0" borderId="3" xfId="0" applyBorder="1" applyAlignment="1">
      <alignment wrapText="1"/>
    </xf>
    <xf numFmtId="0" fontId="6" fillId="0" borderId="54" xfId="0" applyFont="1" applyBorder="1" applyAlignment="1">
      <alignment horizontal="center" wrapText="1"/>
    </xf>
    <xf numFmtId="0" fontId="5" fillId="0" borderId="55" xfId="0" applyFont="1" applyBorder="1" applyAlignment="1">
      <alignment horizontal="center" wrapText="1"/>
    </xf>
    <xf numFmtId="0" fontId="5" fillId="0" borderId="56" xfId="0" applyFont="1" applyBorder="1" applyAlignment="1">
      <alignment horizontal="center" wrapText="1"/>
    </xf>
    <xf numFmtId="0" fontId="4" fillId="0" borderId="18" xfId="0" applyFont="1" applyBorder="1" applyAlignment="1">
      <alignment wrapText="1"/>
    </xf>
    <xf numFmtId="0" fontId="4" fillId="0" borderId="19" xfId="0" applyFont="1" applyBorder="1" applyAlignment="1">
      <alignment wrapText="1"/>
    </xf>
    <xf numFmtId="0" fontId="4" fillId="0" borderId="0" xfId="0" applyFont="1" applyBorder="1" applyAlignment="1">
      <alignment wrapText="1"/>
    </xf>
    <xf numFmtId="0" fontId="6" fillId="0" borderId="0" xfId="0" applyFont="1" applyBorder="1" applyAlignment="1">
      <alignment horizontal="center" wrapText="1"/>
    </xf>
    <xf numFmtId="0" fontId="5" fillId="0" borderId="0" xfId="0" applyFont="1" applyBorder="1" applyAlignment="1">
      <alignment horizontal="center" wrapText="1"/>
    </xf>
    <xf numFmtId="0" fontId="4" fillId="3" borderId="9" xfId="0" applyFont="1" applyFill="1" applyBorder="1" applyAlignment="1">
      <alignment horizontal="left" wrapText="1"/>
    </xf>
    <xf numFmtId="0" fontId="0" fillId="3" borderId="1" xfId="0" applyFont="1" applyFill="1" applyBorder="1" applyAlignment="1">
      <alignment horizontal="left" wrapText="1"/>
    </xf>
    <xf numFmtId="0" fontId="0" fillId="3" borderId="1" xfId="0" applyFill="1" applyBorder="1" applyAlignment="1">
      <alignment/>
    </xf>
    <xf numFmtId="0" fontId="0" fillId="3" borderId="4" xfId="0" applyFill="1" applyBorder="1" applyAlignment="1">
      <alignment/>
    </xf>
    <xf numFmtId="0" fontId="0" fillId="3" borderId="2" xfId="0" applyFill="1" applyBorder="1" applyAlignment="1">
      <alignment/>
    </xf>
    <xf numFmtId="0" fontId="4" fillId="3" borderId="9" xfId="0" applyFont="1" applyFill="1" applyBorder="1" applyAlignment="1">
      <alignment/>
    </xf>
    <xf numFmtId="0" fontId="4" fillId="3" borderId="1" xfId="0" applyFont="1" applyFill="1" applyBorder="1" applyAlignment="1">
      <alignment/>
    </xf>
    <xf numFmtId="165" fontId="0" fillId="3" borderId="1" xfId="0" applyNumberFormat="1" applyFill="1" applyBorder="1" applyAlignment="1">
      <alignment/>
    </xf>
    <xf numFmtId="165" fontId="0" fillId="3" borderId="4" xfId="0" applyNumberFormat="1" applyFill="1" applyBorder="1" applyAlignment="1">
      <alignment/>
    </xf>
    <xf numFmtId="0" fontId="0" fillId="3" borderId="9" xfId="0" applyFill="1" applyBorder="1" applyAlignment="1">
      <alignment/>
    </xf>
    <xf numFmtId="0" fontId="0" fillId="3" borderId="1" xfId="0" applyFill="1" applyBorder="1" applyAlignment="1">
      <alignment wrapText="1"/>
    </xf>
    <xf numFmtId="165" fontId="0" fillId="3" borderId="2" xfId="0" applyNumberFormat="1" applyFill="1" applyBorder="1" applyAlignment="1">
      <alignment/>
    </xf>
    <xf numFmtId="0" fontId="4" fillId="3" borderId="9" xfId="0" applyFont="1" applyFill="1" applyBorder="1" applyAlignment="1">
      <alignment wrapText="1"/>
    </xf>
    <xf numFmtId="0" fontId="4" fillId="3" borderId="1" xfId="0" applyFont="1" applyFill="1" applyBorder="1" applyAlignment="1">
      <alignment wrapText="1"/>
    </xf>
    <xf numFmtId="0" fontId="4" fillId="3" borderId="32" xfId="0" applyFont="1" applyFill="1" applyBorder="1" applyAlignment="1">
      <alignment wrapText="1"/>
    </xf>
    <xf numFmtId="0" fontId="4" fillId="3" borderId="7" xfId="0" applyFont="1" applyFill="1" applyBorder="1" applyAlignment="1">
      <alignment wrapText="1"/>
    </xf>
    <xf numFmtId="165" fontId="0" fillId="3" borderId="7" xfId="0" applyNumberFormat="1" applyFill="1" applyBorder="1" applyAlignment="1">
      <alignment/>
    </xf>
    <xf numFmtId="165" fontId="0" fillId="3" borderId="8" xfId="0" applyNumberFormat="1" applyFill="1" applyBorder="1" applyAlignment="1">
      <alignment/>
    </xf>
    <xf numFmtId="0" fontId="4" fillId="3" borderId="0" xfId="0" applyFont="1" applyFill="1" applyBorder="1" applyAlignment="1">
      <alignment wrapText="1"/>
    </xf>
    <xf numFmtId="165" fontId="0" fillId="3" borderId="0" xfId="0" applyNumberFormat="1" applyFill="1" applyBorder="1" applyAlignment="1">
      <alignment/>
    </xf>
    <xf numFmtId="0" fontId="4" fillId="3" borderId="38" xfId="0" applyFont="1" applyFill="1" applyBorder="1" applyAlignment="1">
      <alignment wrapText="1"/>
    </xf>
    <xf numFmtId="0" fontId="4" fillId="3" borderId="31" xfId="0" applyFont="1" applyFill="1" applyBorder="1" applyAlignment="1">
      <alignment wrapText="1"/>
    </xf>
    <xf numFmtId="165" fontId="0" fillId="3" borderId="31" xfId="0" applyNumberFormat="1" applyFill="1" applyBorder="1" applyAlignment="1">
      <alignment/>
    </xf>
    <xf numFmtId="165" fontId="0" fillId="3" borderId="17" xfId="0" applyNumberFormat="1" applyFill="1" applyBorder="1" applyAlignment="1">
      <alignment/>
    </xf>
    <xf numFmtId="0" fontId="0" fillId="3" borderId="32" xfId="0" applyFill="1" applyBorder="1" applyAlignment="1">
      <alignment/>
    </xf>
    <xf numFmtId="0" fontId="0" fillId="3" borderId="7" xfId="0" applyFill="1" applyBorder="1" applyAlignment="1">
      <alignment wrapText="1"/>
    </xf>
    <xf numFmtId="0" fontId="0" fillId="3" borderId="7" xfId="0" applyFill="1" applyBorder="1" applyAlignment="1">
      <alignment/>
    </xf>
    <xf numFmtId="0" fontId="0" fillId="3" borderId="8" xfId="0" applyFill="1" applyBorder="1" applyAlignment="1">
      <alignment/>
    </xf>
    <xf numFmtId="0" fontId="0" fillId="3" borderId="0" xfId="0" applyFill="1" applyAlignment="1">
      <alignment/>
    </xf>
    <xf numFmtId="0" fontId="0" fillId="3" borderId="0" xfId="0" applyFill="1" applyAlignment="1">
      <alignment wrapText="1"/>
    </xf>
    <xf numFmtId="0" fontId="0" fillId="3" borderId="57" xfId="0" applyFill="1" applyBorder="1" applyAlignment="1">
      <alignment wrapText="1"/>
    </xf>
    <xf numFmtId="0" fontId="0" fillId="3" borderId="58" xfId="0" applyFill="1" applyBorder="1" applyAlignment="1">
      <alignment wrapText="1"/>
    </xf>
    <xf numFmtId="0" fontId="0" fillId="3" borderId="58" xfId="0" applyFill="1" applyBorder="1" applyAlignment="1">
      <alignment/>
    </xf>
    <xf numFmtId="0" fontId="0" fillId="3" borderId="59" xfId="0" applyFill="1" applyBorder="1" applyAlignment="1">
      <alignment/>
    </xf>
    <xf numFmtId="10" fontId="0" fillId="3" borderId="1" xfId="0" applyNumberFormat="1" applyFill="1" applyBorder="1" applyAlignment="1">
      <alignment/>
    </xf>
    <xf numFmtId="10" fontId="0" fillId="3" borderId="4" xfId="0" applyNumberFormat="1" applyFill="1" applyBorder="1" applyAlignment="1">
      <alignment/>
    </xf>
    <xf numFmtId="10" fontId="0" fillId="3" borderId="2" xfId="0" applyNumberFormat="1" applyFill="1" applyBorder="1" applyAlignment="1">
      <alignment/>
    </xf>
    <xf numFmtId="0" fontId="5" fillId="3" borderId="0" xfId="0" applyFont="1" applyFill="1" applyAlignment="1">
      <alignment horizontal="center" wrapText="1"/>
    </xf>
    <xf numFmtId="0" fontId="5" fillId="3" borderId="0" xfId="0" applyFont="1" applyFill="1" applyAlignment="1">
      <alignment horizontal="center" wrapText="1"/>
    </xf>
    <xf numFmtId="0" fontId="6" fillId="3" borderId="42" xfId="0" applyFont="1" applyFill="1" applyBorder="1" applyAlignment="1">
      <alignment horizontal="center" wrapText="1"/>
    </xf>
    <xf numFmtId="0" fontId="0" fillId="3" borderId="43" xfId="0" applyFill="1" applyBorder="1" applyAlignment="1">
      <alignment horizontal="center" wrapText="1"/>
    </xf>
    <xf numFmtId="0" fontId="0" fillId="3" borderId="4" xfId="0" applyFont="1" applyFill="1" applyBorder="1" applyAlignment="1">
      <alignment horizontal="left" wrapText="1"/>
    </xf>
    <xf numFmtId="0" fontId="6" fillId="3" borderId="9" xfId="0" applyFont="1" applyFill="1" applyBorder="1" applyAlignment="1">
      <alignment horizontal="center" wrapText="1"/>
    </xf>
    <xf numFmtId="0" fontId="0" fillId="3" borderId="1" xfId="0" applyFill="1" applyBorder="1" applyAlignment="1">
      <alignment horizontal="center" wrapText="1"/>
    </xf>
    <xf numFmtId="0" fontId="6" fillId="3" borderId="15" xfId="0" applyFont="1" applyFill="1" applyBorder="1" applyAlignment="1">
      <alignment horizontal="center" wrapText="1"/>
    </xf>
    <xf numFmtId="0" fontId="0" fillId="3" borderId="41" xfId="0" applyFill="1" applyBorder="1" applyAlignment="1">
      <alignment horizontal="center" wrapText="1"/>
    </xf>
    <xf numFmtId="0" fontId="0" fillId="3" borderId="1" xfId="0" applyFont="1" applyFill="1" applyBorder="1" applyAlignment="1">
      <alignment horizontal="left" wrapText="1"/>
    </xf>
    <xf numFmtId="0" fontId="0" fillId="3" borderId="4" xfId="0" applyFont="1" applyFill="1" applyBorder="1" applyAlignment="1">
      <alignment horizontal="left" wrapText="1"/>
    </xf>
    <xf numFmtId="0" fontId="6" fillId="3" borderId="15" xfId="0" applyFont="1" applyFill="1" applyBorder="1" applyAlignment="1">
      <alignment horizontal="center" wrapText="1"/>
    </xf>
    <xf numFmtId="0" fontId="0" fillId="3" borderId="41" xfId="0" applyFill="1" applyBorder="1" applyAlignment="1">
      <alignment horizontal="center" wrapText="1"/>
    </xf>
    <xf numFmtId="0" fontId="0" fillId="3" borderId="26" xfId="0" applyFont="1" applyFill="1" applyBorder="1" applyAlignment="1">
      <alignment horizontal="left" wrapText="1"/>
    </xf>
    <xf numFmtId="0" fontId="0" fillId="3" borderId="60" xfId="0" applyFont="1" applyFill="1" applyBorder="1" applyAlignment="1">
      <alignment horizontal="left" wrapText="1"/>
    </xf>
    <xf numFmtId="0" fontId="0" fillId="3" borderId="38" xfId="0" applyFill="1" applyBorder="1" applyAlignment="1">
      <alignment/>
    </xf>
    <xf numFmtId="0" fontId="0" fillId="3" borderId="31" xfId="0" applyFill="1" applyBorder="1" applyAlignment="1">
      <alignment/>
    </xf>
    <xf numFmtId="0" fontId="0" fillId="3" borderId="17" xfId="0" applyFill="1" applyBorder="1" applyAlignment="1">
      <alignment/>
    </xf>
    <xf numFmtId="0" fontId="10" fillId="3" borderId="1" xfId="0" applyFont="1" applyFill="1" applyBorder="1" applyAlignment="1">
      <alignment wrapText="1"/>
    </xf>
    <xf numFmtId="0" fontId="4" fillId="3" borderId="7" xfId="0" applyFont="1" applyFill="1" applyBorder="1" applyAlignment="1">
      <alignment/>
    </xf>
    <xf numFmtId="0" fontId="0" fillId="3" borderId="43" xfId="0" applyFont="1" applyFill="1" applyBorder="1" applyAlignment="1">
      <alignment horizontal="left" wrapText="1"/>
    </xf>
    <xf numFmtId="0" fontId="0" fillId="3" borderId="43" xfId="0" applyFill="1" applyBorder="1" applyAlignment="1">
      <alignment horizontal="left" wrapText="1"/>
    </xf>
    <xf numFmtId="0" fontId="0" fillId="3" borderId="44" xfId="0" applyFill="1" applyBorder="1" applyAlignment="1">
      <alignment horizontal="left" wrapText="1"/>
    </xf>
    <xf numFmtId="0" fontId="6" fillId="3" borderId="0" xfId="0" applyFont="1" applyFill="1" applyAlignment="1">
      <alignment horizontal="center" wrapText="1"/>
    </xf>
    <xf numFmtId="0" fontId="6" fillId="3" borderId="12" xfId="0" applyFont="1" applyFill="1" applyBorder="1" applyAlignment="1">
      <alignment horizontal="center" wrapText="1"/>
    </xf>
    <xf numFmtId="0" fontId="6" fillId="3" borderId="13" xfId="0" applyFont="1" applyFill="1" applyBorder="1" applyAlignment="1">
      <alignment horizontal="center" wrapText="1"/>
    </xf>
    <xf numFmtId="0" fontId="0" fillId="3" borderId="31" xfId="0" applyFill="1" applyBorder="1" applyAlignment="1">
      <alignment wrapText="1"/>
    </xf>
    <xf numFmtId="0" fontId="0" fillId="3" borderId="17" xfId="0" applyFill="1" applyBorder="1" applyAlignment="1">
      <alignment wrapText="1"/>
    </xf>
    <xf numFmtId="0" fontId="0" fillId="3" borderId="9" xfId="0" applyFill="1" applyBorder="1" applyAlignment="1">
      <alignment wrapText="1"/>
    </xf>
    <xf numFmtId="0" fontId="0" fillId="3" borderId="4" xfId="0" applyFill="1" applyBorder="1" applyAlignment="1">
      <alignment wrapText="1"/>
    </xf>
    <xf numFmtId="0" fontId="4" fillId="3" borderId="1" xfId="0" applyFont="1" applyFill="1" applyBorder="1" applyAlignment="1">
      <alignment wrapText="1"/>
    </xf>
    <xf numFmtId="0" fontId="6" fillId="3" borderId="48" xfId="0" applyFont="1" applyFill="1" applyBorder="1" applyAlignment="1">
      <alignment horizontal="center" wrapText="1"/>
    </xf>
    <xf numFmtId="0" fontId="6" fillId="3" borderId="49" xfId="0" applyFont="1" applyFill="1" applyBorder="1" applyAlignment="1">
      <alignment horizontal="center" wrapText="1"/>
    </xf>
    <xf numFmtId="0" fontId="6" fillId="3" borderId="50" xfId="0" applyFont="1" applyFill="1" applyBorder="1" applyAlignment="1">
      <alignment horizontal="center" wrapText="1"/>
    </xf>
    <xf numFmtId="0" fontId="6" fillId="3" borderId="2" xfId="0" applyFont="1" applyFill="1" applyBorder="1" applyAlignment="1">
      <alignment horizontal="center" wrapText="1"/>
    </xf>
    <xf numFmtId="0" fontId="6" fillId="3" borderId="1" xfId="0" applyFont="1" applyFill="1" applyBorder="1" applyAlignment="1">
      <alignment horizontal="center" wrapText="1"/>
    </xf>
    <xf numFmtId="0" fontId="0" fillId="3" borderId="35" xfId="0" applyFont="1" applyFill="1" applyBorder="1" applyAlignment="1">
      <alignment horizontal="left" wrapText="1"/>
    </xf>
    <xf numFmtId="0" fontId="0" fillId="3" borderId="3" xfId="0" applyFill="1" applyBorder="1" applyAlignment="1">
      <alignment horizontal="left" wrapText="1"/>
    </xf>
    <xf numFmtId="0" fontId="0" fillId="3" borderId="21" xfId="0" applyFill="1" applyBorder="1" applyAlignment="1">
      <alignment horizontal="left" wrapText="1"/>
    </xf>
    <xf numFmtId="0" fontId="6" fillId="3" borderId="5" xfId="0" applyFont="1" applyFill="1" applyBorder="1" applyAlignment="1">
      <alignment horizontal="center" wrapText="1"/>
    </xf>
    <xf numFmtId="0" fontId="0" fillId="3" borderId="2" xfId="0" applyFill="1" applyBorder="1" applyAlignment="1">
      <alignment horizontal="center" wrapText="1"/>
    </xf>
    <xf numFmtId="0" fontId="0" fillId="3" borderId="5" xfId="0" applyFill="1" applyBorder="1" applyAlignment="1">
      <alignment/>
    </xf>
    <xf numFmtId="0" fontId="4" fillId="3" borderId="5" xfId="0" applyFont="1" applyFill="1" applyBorder="1" applyAlignment="1">
      <alignment/>
    </xf>
    <xf numFmtId="0" fontId="4" fillId="3" borderId="2" xfId="0" applyFont="1" applyFill="1" applyBorder="1" applyAlignment="1">
      <alignment/>
    </xf>
    <xf numFmtId="0" fontId="0" fillId="3" borderId="0" xfId="0" applyFont="1" applyFill="1" applyBorder="1" applyAlignment="1">
      <alignment horizontal="left" wrapText="1"/>
    </xf>
    <xf numFmtId="0" fontId="0" fillId="3" borderId="61" xfId="0" applyFont="1" applyFill="1" applyBorder="1" applyAlignment="1">
      <alignment horizontal="left" wrapText="1"/>
    </xf>
    <xf numFmtId="0" fontId="0" fillId="3" borderId="0" xfId="0" applyFill="1" applyBorder="1" applyAlignment="1">
      <alignment horizontal="center" wrapText="1"/>
    </xf>
    <xf numFmtId="0" fontId="4" fillId="3" borderId="9" xfId="0" applyFont="1" applyFill="1" applyBorder="1" applyAlignment="1">
      <alignment/>
    </xf>
    <xf numFmtId="0" fontId="4" fillId="3" borderId="1" xfId="0" applyFont="1" applyFill="1" applyBorder="1" applyAlignment="1">
      <alignment/>
    </xf>
    <xf numFmtId="0" fontId="0" fillId="3" borderId="49" xfId="0" applyFill="1" applyBorder="1" applyAlignment="1">
      <alignment horizontal="center" wrapText="1"/>
    </xf>
    <xf numFmtId="0" fontId="0" fillId="3" borderId="50" xfId="0" applyFill="1" applyBorder="1" applyAlignment="1">
      <alignment horizontal="center" wrapText="1"/>
    </xf>
    <xf numFmtId="0" fontId="0" fillId="3" borderId="0" xfId="0" applyFill="1" applyAlignment="1">
      <alignment horizontal="center" wrapText="1"/>
    </xf>
    <xf numFmtId="0" fontId="0" fillId="3" borderId="15" xfId="0" applyFill="1" applyBorder="1" applyAlignment="1">
      <alignment/>
    </xf>
    <xf numFmtId="0" fontId="0" fillId="3" borderId="0" xfId="0" applyFill="1" applyBorder="1" applyAlignment="1">
      <alignment/>
    </xf>
    <xf numFmtId="0" fontId="0" fillId="3" borderId="61" xfId="0" applyFill="1" applyBorder="1" applyAlignment="1">
      <alignment/>
    </xf>
    <xf numFmtId="0" fontId="0" fillId="3" borderId="38" xfId="0" applyFill="1" applyBorder="1" applyAlignment="1">
      <alignment wrapText="1"/>
    </xf>
    <xf numFmtId="0" fontId="0" fillId="3" borderId="31" xfId="0" applyFill="1" applyBorder="1" applyAlignment="1">
      <alignment wrapText="1"/>
    </xf>
    <xf numFmtId="3" fontId="0" fillId="3" borderId="1" xfId="0" applyNumberFormat="1" applyFill="1" applyBorder="1" applyAlignment="1">
      <alignment wrapText="1"/>
    </xf>
    <xf numFmtId="164" fontId="0" fillId="3" borderId="1" xfId="0" applyNumberFormat="1" applyFill="1" applyBorder="1" applyAlignment="1">
      <alignment wrapText="1"/>
    </xf>
    <xf numFmtId="10" fontId="0" fillId="3" borderId="1" xfId="0" applyNumberFormat="1" applyFill="1" applyBorder="1" applyAlignment="1">
      <alignment wrapText="1"/>
    </xf>
    <xf numFmtId="9" fontId="0" fillId="3" borderId="1" xfId="0" applyNumberFormat="1" applyFill="1" applyBorder="1" applyAlignment="1">
      <alignment wrapText="1"/>
    </xf>
    <xf numFmtId="3" fontId="0" fillId="0" borderId="1" xfId="0" applyNumberFormat="1" applyFill="1" applyBorder="1" applyAlignment="1">
      <alignment wrapText="1"/>
    </xf>
    <xf numFmtId="0" fontId="0" fillId="0" borderId="15" xfId="0" applyFill="1" applyBorder="1" applyAlignment="1">
      <alignment wrapText="1"/>
    </xf>
    <xf numFmtId="0" fontId="0" fillId="0" borderId="0" xfId="0" applyFill="1" applyBorder="1" applyAlignment="1">
      <alignment wrapText="1"/>
    </xf>
    <xf numFmtId="0" fontId="0" fillId="0" borderId="1" xfId="0" applyFill="1" applyBorder="1" applyAlignment="1">
      <alignment wrapText="1"/>
    </xf>
    <xf numFmtId="0" fontId="0" fillId="0" borderId="5" xfId="0" applyFill="1" applyBorder="1" applyAlignment="1">
      <alignment wrapText="1"/>
    </xf>
    <xf numFmtId="0" fontId="0" fillId="0" borderId="2" xfId="0" applyFill="1" applyBorder="1" applyAlignment="1">
      <alignment wrapText="1"/>
    </xf>
    <xf numFmtId="0" fontId="4" fillId="0" borderId="5" xfId="0" applyFont="1" applyFill="1" applyBorder="1" applyAlignment="1">
      <alignment wrapText="1"/>
    </xf>
    <xf numFmtId="0" fontId="4" fillId="0" borderId="3" xfId="0" applyFont="1" applyFill="1" applyBorder="1" applyAlignment="1">
      <alignment wrapText="1"/>
    </xf>
    <xf numFmtId="0" fontId="4" fillId="0" borderId="2" xfId="0" applyFont="1" applyFill="1" applyBorder="1" applyAlignment="1">
      <alignment wrapText="1"/>
    </xf>
    <xf numFmtId="0" fontId="4" fillId="0" borderId="2" xfId="0" applyFont="1" applyFill="1" applyBorder="1" applyAlignment="1">
      <alignment wrapText="1"/>
    </xf>
    <xf numFmtId="0" fontId="4" fillId="0" borderId="5" xfId="0" applyFont="1" applyFill="1" applyBorder="1" applyAlignment="1">
      <alignment wrapText="1"/>
    </xf>
    <xf numFmtId="3" fontId="7" fillId="3" borderId="1" xfId="0" applyNumberFormat="1" applyFont="1" applyFill="1" applyBorder="1" applyAlignment="1">
      <alignment wrapText="1"/>
    </xf>
    <xf numFmtId="164" fontId="7" fillId="3" borderId="1" xfId="0" applyNumberFormat="1" applyFont="1" applyFill="1" applyBorder="1" applyAlignment="1">
      <alignment wrapText="1"/>
    </xf>
    <xf numFmtId="10" fontId="7" fillId="3" borderId="1" xfId="0" applyNumberFormat="1" applyFont="1" applyFill="1" applyBorder="1" applyAlignment="1">
      <alignment wrapText="1"/>
    </xf>
    <xf numFmtId="165" fontId="7" fillId="3" borderId="1" xfId="0" applyNumberFormat="1" applyFont="1" applyFill="1" applyBorder="1" applyAlignment="1">
      <alignment wrapText="1"/>
    </xf>
    <xf numFmtId="9" fontId="7" fillId="3" borderId="1" xfId="0" applyNumberFormat="1" applyFont="1" applyFill="1" applyBorder="1" applyAlignment="1">
      <alignment wrapText="1"/>
    </xf>
    <xf numFmtId="0" fontId="0" fillId="3" borderId="9" xfId="0" applyFill="1" applyBorder="1" applyAlignment="1">
      <alignment wrapText="1"/>
    </xf>
    <xf numFmtId="0" fontId="0" fillId="3" borderId="1" xfId="0" applyFill="1" applyBorder="1" applyAlignment="1">
      <alignment wrapText="1"/>
    </xf>
    <xf numFmtId="0" fontId="0" fillId="3" borderId="35" xfId="0" applyFill="1" applyBorder="1" applyAlignment="1">
      <alignment wrapText="1"/>
    </xf>
    <xf numFmtId="0" fontId="0" fillId="3" borderId="2" xfId="0" applyFill="1" applyBorder="1" applyAlignment="1">
      <alignment wrapText="1"/>
    </xf>
    <xf numFmtId="0" fontId="4" fillId="3" borderId="0" xfId="0" applyFont="1" applyFill="1" applyAlignment="1">
      <alignment/>
    </xf>
    <xf numFmtId="9" fontId="0" fillId="3" borderId="0" xfId="0" applyNumberFormat="1"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30"/>
  <sheetViews>
    <sheetView workbookViewId="0" topLeftCell="A1">
      <selection activeCell="H17" sqref="H17"/>
    </sheetView>
  </sheetViews>
  <sheetFormatPr defaultColWidth="9.140625" defaultRowHeight="12.75"/>
  <cols>
    <col min="2" max="2" width="12.00390625" style="0" customWidth="1"/>
    <col min="3" max="3" width="10.8515625" style="0" bestFit="1" customWidth="1"/>
    <col min="4" max="4" width="9.8515625" style="0" bestFit="1" customWidth="1"/>
    <col min="5" max="5" width="9.28125" style="0" bestFit="1" customWidth="1"/>
    <col min="6" max="13" width="10.28125" style="0" bestFit="1" customWidth="1"/>
  </cols>
  <sheetData>
    <row r="1" spans="1:13" ht="41.25" customHeight="1" thickTop="1">
      <c r="A1" s="161" t="s">
        <v>108</v>
      </c>
      <c r="B1" s="162"/>
      <c r="C1" s="162"/>
      <c r="D1" s="162"/>
      <c r="E1" s="162"/>
      <c r="F1" s="162"/>
      <c r="G1" s="162"/>
      <c r="H1" s="162"/>
      <c r="I1" s="163"/>
      <c r="J1" s="21"/>
      <c r="K1" s="22"/>
      <c r="L1" s="9"/>
      <c r="M1" s="9"/>
    </row>
    <row r="2" spans="1:13" ht="12.75">
      <c r="A2" s="164" t="s">
        <v>56</v>
      </c>
      <c r="B2" s="165"/>
      <c r="C2" s="15">
        <v>2008</v>
      </c>
      <c r="D2" s="15">
        <f aca="true" t="shared" si="0" ref="D2:M2">+C2+1</f>
        <v>2009</v>
      </c>
      <c r="E2" s="15">
        <f t="shared" si="0"/>
        <v>2010</v>
      </c>
      <c r="F2" s="15">
        <f t="shared" si="0"/>
        <v>2011</v>
      </c>
      <c r="G2" s="15">
        <f t="shared" si="0"/>
        <v>2012</v>
      </c>
      <c r="H2" s="15">
        <f t="shared" si="0"/>
        <v>2013</v>
      </c>
      <c r="I2" s="24">
        <f t="shared" si="0"/>
        <v>2014</v>
      </c>
      <c r="J2" s="17">
        <f t="shared" si="0"/>
        <v>2015</v>
      </c>
      <c r="K2" s="15">
        <f t="shared" si="0"/>
        <v>2016</v>
      </c>
      <c r="L2" s="15">
        <f t="shared" si="0"/>
        <v>2017</v>
      </c>
      <c r="M2" s="15">
        <f t="shared" si="0"/>
        <v>2018</v>
      </c>
    </row>
    <row r="3" spans="1:2" ht="12.75">
      <c r="A3" s="98"/>
      <c r="B3" s="98"/>
    </row>
    <row r="4" spans="1:13" ht="12.75">
      <c r="A4" s="337" t="s">
        <v>111</v>
      </c>
      <c r="B4" s="337"/>
      <c r="C4" s="78">
        <f>1+B5</f>
        <v>1.09</v>
      </c>
      <c r="D4" s="78">
        <f>+C4*C4</f>
        <v>1.1881000000000002</v>
      </c>
      <c r="E4" s="78">
        <f aca="true" t="shared" si="1" ref="E4:M4">+D4*$C$4</f>
        <v>1.2950290000000002</v>
      </c>
      <c r="F4" s="78">
        <f t="shared" si="1"/>
        <v>1.4115816100000003</v>
      </c>
      <c r="G4" s="78">
        <f t="shared" si="1"/>
        <v>1.5386239549000005</v>
      </c>
      <c r="H4" s="78">
        <f t="shared" si="1"/>
        <v>1.6771001108410006</v>
      </c>
      <c r="I4" s="78">
        <f t="shared" si="1"/>
        <v>1.8280391208166908</v>
      </c>
      <c r="J4" s="78">
        <f t="shared" si="1"/>
        <v>1.9925626416901931</v>
      </c>
      <c r="K4" s="78">
        <f t="shared" si="1"/>
        <v>2.1718932794423105</v>
      </c>
      <c r="L4" s="78">
        <f t="shared" si="1"/>
        <v>2.3673636745921187</v>
      </c>
      <c r="M4" s="78">
        <f t="shared" si="1"/>
        <v>2.58042640530541</v>
      </c>
    </row>
    <row r="5" spans="1:2" ht="12.75">
      <c r="A5" s="337"/>
      <c r="B5" s="338">
        <v>0.09</v>
      </c>
    </row>
    <row r="6" spans="1:13" ht="12.75">
      <c r="A6" s="337" t="s">
        <v>109</v>
      </c>
      <c r="B6" s="337"/>
      <c r="C6" s="78">
        <v>1</v>
      </c>
      <c r="D6" s="78">
        <f>1+B7</f>
        <v>1.04</v>
      </c>
      <c r="E6" s="78">
        <f aca="true" t="shared" si="2" ref="E6:M6">+D6*$D$6</f>
        <v>1.0816000000000001</v>
      </c>
      <c r="F6" s="78">
        <f t="shared" si="2"/>
        <v>1.124864</v>
      </c>
      <c r="G6" s="78">
        <f t="shared" si="2"/>
        <v>1.1698585600000002</v>
      </c>
      <c r="H6" s="78">
        <f t="shared" si="2"/>
        <v>1.2166529024000003</v>
      </c>
      <c r="I6" s="78">
        <f t="shared" si="2"/>
        <v>1.2653190184960004</v>
      </c>
      <c r="J6" s="78">
        <f t="shared" si="2"/>
        <v>1.3159317792358405</v>
      </c>
      <c r="K6" s="78">
        <f t="shared" si="2"/>
        <v>1.368569050405274</v>
      </c>
      <c r="L6" s="78">
        <f t="shared" si="2"/>
        <v>1.4233118124214852</v>
      </c>
      <c r="M6" s="78">
        <f t="shared" si="2"/>
        <v>1.4802442849183446</v>
      </c>
    </row>
    <row r="7" spans="1:2" ht="12.75">
      <c r="A7" s="337"/>
      <c r="B7" s="338">
        <v>0.04</v>
      </c>
    </row>
    <row r="8" spans="1:13" ht="12.75">
      <c r="A8" s="337" t="s">
        <v>110</v>
      </c>
      <c r="B8" s="337"/>
      <c r="C8" s="78">
        <v>1</v>
      </c>
      <c r="D8" s="78">
        <f>1+B9</f>
        <v>1.07</v>
      </c>
      <c r="E8" s="78">
        <f aca="true" t="shared" si="3" ref="E8:M8">+D8*$D$6</f>
        <v>1.1128</v>
      </c>
      <c r="F8" s="78">
        <f t="shared" si="3"/>
        <v>1.1573120000000001</v>
      </c>
      <c r="G8" s="78">
        <f t="shared" si="3"/>
        <v>1.20360448</v>
      </c>
      <c r="H8" s="78">
        <f t="shared" si="3"/>
        <v>1.2517486592000002</v>
      </c>
      <c r="I8" s="78">
        <f t="shared" si="3"/>
        <v>1.3018186055680003</v>
      </c>
      <c r="J8" s="78">
        <f t="shared" si="3"/>
        <v>1.3538913497907203</v>
      </c>
      <c r="K8" s="78">
        <f t="shared" si="3"/>
        <v>1.4080470037823491</v>
      </c>
      <c r="L8" s="78">
        <f t="shared" si="3"/>
        <v>1.464368883933643</v>
      </c>
      <c r="M8" s="78">
        <f t="shared" si="3"/>
        <v>1.5229436392909887</v>
      </c>
    </row>
    <row r="9" spans="1:2" ht="12.75">
      <c r="A9" s="337"/>
      <c r="B9" s="338">
        <v>0.07</v>
      </c>
    </row>
    <row r="10" spans="1:13" ht="12.75">
      <c r="A10" s="337" t="s">
        <v>180</v>
      </c>
      <c r="B10" s="338"/>
      <c r="C10" s="78">
        <f>1+B11</f>
        <v>1.05</v>
      </c>
      <c r="D10" s="78">
        <f>+C10*$C$10</f>
        <v>1.1025</v>
      </c>
      <c r="E10" s="78">
        <f aca="true" t="shared" si="4" ref="E10:M10">+D10*$C$10</f>
        <v>1.1576250000000001</v>
      </c>
      <c r="F10" s="78">
        <f t="shared" si="4"/>
        <v>1.2155062500000002</v>
      </c>
      <c r="G10" s="78">
        <f t="shared" si="4"/>
        <v>1.2762815625000004</v>
      </c>
      <c r="H10" s="78">
        <f t="shared" si="4"/>
        <v>1.3400956406250004</v>
      </c>
      <c r="I10" s="78">
        <f t="shared" si="4"/>
        <v>1.4071004226562505</v>
      </c>
      <c r="J10" s="78">
        <f t="shared" si="4"/>
        <v>1.477455443789063</v>
      </c>
      <c r="K10" s="78">
        <f t="shared" si="4"/>
        <v>1.5513282159785162</v>
      </c>
      <c r="L10" s="78">
        <f t="shared" si="4"/>
        <v>1.628894626777442</v>
      </c>
      <c r="M10" s="78">
        <f t="shared" si="4"/>
        <v>1.7103393581163142</v>
      </c>
    </row>
    <row r="11" spans="1:2" ht="12.75">
      <c r="A11" s="337"/>
      <c r="B11" s="338">
        <v>0.05</v>
      </c>
    </row>
    <row r="12" spans="1:2" ht="12.75">
      <c r="A12" s="337"/>
      <c r="B12" s="337"/>
    </row>
    <row r="13" spans="1:14" ht="38.25" customHeight="1">
      <c r="A13" s="166" t="s">
        <v>120</v>
      </c>
      <c r="B13" s="166"/>
      <c r="C13" s="8">
        <f>+ROI!C23</f>
        <v>0</v>
      </c>
      <c r="D13" s="8">
        <f>+ROI!D23</f>
        <v>512.907155612</v>
      </c>
      <c r="E13" s="8">
        <f>+ROI!E23</f>
        <v>15387.214668359999</v>
      </c>
      <c r="F13" s="8">
        <f>+ROI!F23</f>
        <v>15687.78061554</v>
      </c>
      <c r="G13" s="8">
        <f>+ROI!G23</f>
        <v>23080.82200254</v>
      </c>
      <c r="H13" s="8">
        <f>+ROI!H23</f>
        <v>23080.82200254</v>
      </c>
      <c r="I13" s="8">
        <f>+ROI!I23</f>
        <v>23080.82200254</v>
      </c>
      <c r="J13" s="8">
        <f>+ROI!J23</f>
        <v>23080.82200254</v>
      </c>
      <c r="K13" s="8">
        <f>+ROI!K23</f>
        <v>23080.82200254</v>
      </c>
      <c r="L13" s="8">
        <f>+ROI!L23</f>
        <v>23080.82200254</v>
      </c>
      <c r="M13" s="8">
        <f>+ROI!M23</f>
        <v>23080.82200254</v>
      </c>
      <c r="N13" s="8"/>
    </row>
    <row r="14" spans="1:14" ht="24.75" customHeight="1">
      <c r="A14" s="166" t="s">
        <v>181</v>
      </c>
      <c r="B14" s="166"/>
      <c r="C14">
        <v>0</v>
      </c>
      <c r="D14" s="8">
        <f>+D13*D10</f>
        <v>565.48013906223</v>
      </c>
      <c r="E14" s="8">
        <f aca="true" t="shared" si="5" ref="E14:M14">+E13*E10</f>
        <v>17812.624380460245</v>
      </c>
      <c r="F14" s="8">
        <f t="shared" si="5"/>
        <v>19068.59538681772</v>
      </c>
      <c r="G14" s="8">
        <f t="shared" si="5"/>
        <v>29457.627569186137</v>
      </c>
      <c r="H14" s="8">
        <f t="shared" si="5"/>
        <v>30930.50894764545</v>
      </c>
      <c r="I14" s="8">
        <f t="shared" si="5"/>
        <v>32477.03439502772</v>
      </c>
      <c r="J14" s="8">
        <f t="shared" si="5"/>
        <v>34100.8861147791</v>
      </c>
      <c r="K14" s="8">
        <f t="shared" si="5"/>
        <v>35805.93042051806</v>
      </c>
      <c r="L14" s="8">
        <f t="shared" si="5"/>
        <v>37596.226941543966</v>
      </c>
      <c r="M14" s="8">
        <f t="shared" si="5"/>
        <v>39476.03828862117</v>
      </c>
      <c r="N14" s="8"/>
    </row>
    <row r="15" spans="1:14" ht="27" customHeight="1">
      <c r="A15" s="166" t="s">
        <v>112</v>
      </c>
      <c r="B15" s="166"/>
      <c r="C15" s="8">
        <f>+C13*C4</f>
        <v>0</v>
      </c>
      <c r="D15" s="8">
        <f>+D14*D4</f>
        <v>671.8469532198355</v>
      </c>
      <c r="E15" s="8">
        <f aca="true" t="shared" si="6" ref="E15:M15">+E14*E4</f>
        <v>23067.865138803056</v>
      </c>
      <c r="F15" s="8">
        <f t="shared" si="6"/>
        <v>26916.878576562736</v>
      </c>
      <c r="G15" s="8">
        <f t="shared" si="6"/>
        <v>45324.21143247246</v>
      </c>
      <c r="H15" s="8">
        <f t="shared" si="6"/>
        <v>51873.559984464744</v>
      </c>
      <c r="I15" s="8">
        <f t="shared" si="6"/>
        <v>59369.2894022199</v>
      </c>
      <c r="J15" s="8">
        <f t="shared" si="6"/>
        <v>67948.15172084067</v>
      </c>
      <c r="K15" s="8">
        <f t="shared" si="6"/>
        <v>77766.65964450216</v>
      </c>
      <c r="L15" s="8">
        <f t="shared" si="6"/>
        <v>89003.94196313273</v>
      </c>
      <c r="M15" s="8">
        <f t="shared" si="6"/>
        <v>101865.01157680544</v>
      </c>
      <c r="N15" s="8"/>
    </row>
    <row r="16" spans="1:14" ht="12.75">
      <c r="A16" s="98"/>
      <c r="B16" s="98"/>
      <c r="D16" s="8"/>
      <c r="E16" s="8"/>
      <c r="F16" s="8"/>
      <c r="G16" s="8"/>
      <c r="H16" s="8"/>
      <c r="I16" s="8"/>
      <c r="J16" s="8"/>
      <c r="K16" s="8"/>
      <c r="L16" s="8"/>
      <c r="M16" s="8"/>
      <c r="N16" s="8"/>
    </row>
    <row r="17" spans="1:14" ht="12.75">
      <c r="A17" s="98" t="s">
        <v>113</v>
      </c>
      <c r="B17" s="98"/>
      <c r="C17">
        <f>+ROI!C9</f>
        <v>6708</v>
      </c>
      <c r="D17">
        <f>+ROI!D9</f>
        <v>3370</v>
      </c>
      <c r="E17">
        <f>+ROI!E9</f>
        <v>2200</v>
      </c>
      <c r="F17">
        <f>+ROI!F9</f>
        <v>2200</v>
      </c>
      <c r="G17">
        <f>+ROI!G9</f>
        <v>2200</v>
      </c>
      <c r="H17">
        <f>+ROI!H9</f>
        <v>2200</v>
      </c>
      <c r="I17">
        <f>+ROI!I9</f>
        <v>2200</v>
      </c>
      <c r="J17">
        <f>+ROI!J9</f>
        <v>2200</v>
      </c>
      <c r="K17">
        <f>+ROI!K9</f>
        <v>2200</v>
      </c>
      <c r="L17">
        <f>+ROI!L9</f>
        <v>2200</v>
      </c>
      <c r="M17">
        <f>+ROI!M9</f>
        <v>2200</v>
      </c>
      <c r="N17" s="8"/>
    </row>
    <row r="18" spans="1:14" ht="27.75" customHeight="1">
      <c r="A18" s="166" t="s">
        <v>114</v>
      </c>
      <c r="B18" s="166"/>
      <c r="C18" s="8">
        <f>+C17*C6</f>
        <v>6708</v>
      </c>
      <c r="D18" s="8">
        <f aca="true" t="shared" si="7" ref="D18:M18">+D17*D6</f>
        <v>3504.8</v>
      </c>
      <c r="E18" s="8">
        <f t="shared" si="7"/>
        <v>2379.5200000000004</v>
      </c>
      <c r="F18" s="8">
        <f t="shared" si="7"/>
        <v>2474.7008</v>
      </c>
      <c r="G18" s="8">
        <f t="shared" si="7"/>
        <v>2573.6888320000003</v>
      </c>
      <c r="H18" s="8">
        <f t="shared" si="7"/>
        <v>2676.636385280001</v>
      </c>
      <c r="I18" s="8">
        <f t="shared" si="7"/>
        <v>2783.7018406912007</v>
      </c>
      <c r="J18" s="8">
        <f t="shared" si="7"/>
        <v>2895.049914318849</v>
      </c>
      <c r="K18" s="8">
        <f t="shared" si="7"/>
        <v>3010.851910891603</v>
      </c>
      <c r="L18" s="8">
        <f t="shared" si="7"/>
        <v>3131.2859873272673</v>
      </c>
      <c r="M18" s="8">
        <f t="shared" si="7"/>
        <v>3256.537426820358</v>
      </c>
      <c r="N18" s="8"/>
    </row>
    <row r="19" spans="1:14" ht="12.75">
      <c r="A19" s="98"/>
      <c r="B19" s="98"/>
      <c r="D19" s="8"/>
      <c r="E19" s="8"/>
      <c r="F19" s="8"/>
      <c r="G19" s="8"/>
      <c r="H19" s="8"/>
      <c r="I19" s="8"/>
      <c r="J19" s="8"/>
      <c r="K19" s="8"/>
      <c r="L19" s="8"/>
      <c r="M19" s="8"/>
      <c r="N19" s="8"/>
    </row>
    <row r="20" spans="1:14" ht="38.25" customHeight="1">
      <c r="A20" s="166" t="s">
        <v>182</v>
      </c>
      <c r="B20" s="166"/>
      <c r="C20" s="8">
        <f>+C13/C8</f>
        <v>0</v>
      </c>
      <c r="D20" s="8">
        <f>+D15/D8</f>
        <v>627.8943488035845</v>
      </c>
      <c r="E20" s="8">
        <f aca="true" t="shared" si="8" ref="E20:M20">+E15/E8</f>
        <v>20729.569679010652</v>
      </c>
      <c r="F20" s="8">
        <f t="shared" si="8"/>
        <v>23258.100301874285</v>
      </c>
      <c r="G20" s="8">
        <f t="shared" si="8"/>
        <v>37657.0644141109</v>
      </c>
      <c r="H20" s="8">
        <f t="shared" si="8"/>
        <v>41440.8752134134</v>
      </c>
      <c r="I20" s="8">
        <f t="shared" si="8"/>
        <v>45604.88623245349</v>
      </c>
      <c r="J20" s="8">
        <f t="shared" si="8"/>
        <v>50187.300281772135</v>
      </c>
      <c r="K20" s="8">
        <f t="shared" si="8"/>
        <v>55230.158819700206</v>
      </c>
      <c r="L20" s="8">
        <f t="shared" si="8"/>
        <v>60779.72766264124</v>
      </c>
      <c r="M20" s="8">
        <f t="shared" si="8"/>
        <v>66886.92145182012</v>
      </c>
      <c r="N20" s="8"/>
    </row>
    <row r="21" spans="1:14" ht="45" customHeight="1">
      <c r="A21" s="166" t="s">
        <v>116</v>
      </c>
      <c r="B21" s="166"/>
      <c r="C21" s="8">
        <f>+C18/C8</f>
        <v>6708</v>
      </c>
      <c r="D21" s="8">
        <f aca="true" t="shared" si="9" ref="D21:M21">+D18/D8</f>
        <v>3275.5140186915887</v>
      </c>
      <c r="E21" s="8">
        <f>+E18/E8</f>
        <v>2138.317757009346</v>
      </c>
      <c r="F21" s="8">
        <f>+F18/F8</f>
        <v>2138.3177570093458</v>
      </c>
      <c r="G21" s="8">
        <f t="shared" si="9"/>
        <v>2138.3177570093458</v>
      </c>
      <c r="H21" s="8">
        <f t="shared" si="9"/>
        <v>2138.317757009346</v>
      </c>
      <c r="I21" s="8">
        <f t="shared" si="9"/>
        <v>2138.3177570093458</v>
      </c>
      <c r="J21" s="8">
        <f t="shared" si="9"/>
        <v>2138.3177570093458</v>
      </c>
      <c r="K21" s="8">
        <f t="shared" si="9"/>
        <v>2138.317757009346</v>
      </c>
      <c r="L21" s="8">
        <f t="shared" si="9"/>
        <v>2138.317757009346</v>
      </c>
      <c r="M21" s="8">
        <f t="shared" si="9"/>
        <v>2138.317757009346</v>
      </c>
      <c r="N21" s="8"/>
    </row>
    <row r="22" spans="1:14" ht="12.75">
      <c r="A22" s="98"/>
      <c r="B22" s="98"/>
      <c r="D22" s="8"/>
      <c r="E22" s="8"/>
      <c r="F22" s="8"/>
      <c r="G22" s="8"/>
      <c r="H22" s="8"/>
      <c r="I22" s="8"/>
      <c r="J22" s="8"/>
      <c r="K22" s="8"/>
      <c r="L22" s="8"/>
      <c r="M22" s="8"/>
      <c r="N22" s="8"/>
    </row>
    <row r="23" spans="1:14" ht="27.75" customHeight="1">
      <c r="A23" s="166" t="s">
        <v>183</v>
      </c>
      <c r="B23" s="166"/>
      <c r="C23" s="8">
        <f>+C20-C21</f>
        <v>-6708</v>
      </c>
      <c r="D23" s="8">
        <f aca="true" t="shared" si="10" ref="D23:M23">+D20-D21</f>
        <v>-2647.619669888004</v>
      </c>
      <c r="E23" s="8">
        <f t="shared" si="10"/>
        <v>18591.251922001306</v>
      </c>
      <c r="F23" s="8">
        <f t="shared" si="10"/>
        <v>21119.78254486494</v>
      </c>
      <c r="G23" s="8">
        <f t="shared" si="10"/>
        <v>35518.746657101554</v>
      </c>
      <c r="H23" s="8">
        <f t="shared" si="10"/>
        <v>39302.55745640405</v>
      </c>
      <c r="I23" s="8">
        <f t="shared" si="10"/>
        <v>43466.568475444146</v>
      </c>
      <c r="J23" s="8">
        <f t="shared" si="10"/>
        <v>48048.98252476279</v>
      </c>
      <c r="K23" s="8">
        <f t="shared" si="10"/>
        <v>53091.84106269086</v>
      </c>
      <c r="L23" s="8">
        <f t="shared" si="10"/>
        <v>58641.409905631896</v>
      </c>
      <c r="M23" s="8">
        <f t="shared" si="10"/>
        <v>64748.60369481077</v>
      </c>
      <c r="N23" s="8"/>
    </row>
    <row r="24" spans="1:14" ht="12.75">
      <c r="A24" s="98"/>
      <c r="B24" s="98"/>
      <c r="D24" s="8"/>
      <c r="E24" s="8"/>
      <c r="F24" s="8"/>
      <c r="G24" s="8"/>
      <c r="H24" s="8"/>
      <c r="I24" s="8"/>
      <c r="J24" s="8"/>
      <c r="K24" s="8"/>
      <c r="L24" s="8"/>
      <c r="M24" s="8"/>
      <c r="N24" s="8"/>
    </row>
    <row r="25" spans="1:14" ht="55.5" customHeight="1">
      <c r="A25" s="166" t="s">
        <v>115</v>
      </c>
      <c r="B25" s="166"/>
      <c r="C25" s="8">
        <f>+C23</f>
        <v>-6708</v>
      </c>
      <c r="D25" s="8">
        <f>+D23+C25</f>
        <v>-9355.619669888005</v>
      </c>
      <c r="E25" s="8">
        <f>+E23+D25</f>
        <v>9235.6322521133</v>
      </c>
      <c r="F25" s="8">
        <f aca="true" t="shared" si="11" ref="F25:M25">+F23+E25</f>
        <v>30355.41479697824</v>
      </c>
      <c r="G25" s="8">
        <f t="shared" si="11"/>
        <v>65874.16145407979</v>
      </c>
      <c r="H25" s="8">
        <f t="shared" si="11"/>
        <v>105176.71891048385</v>
      </c>
      <c r="I25" s="8">
        <f t="shared" si="11"/>
        <v>148643.28738592798</v>
      </c>
      <c r="J25" s="8">
        <f t="shared" si="11"/>
        <v>196692.26991069078</v>
      </c>
      <c r="K25" s="8">
        <f t="shared" si="11"/>
        <v>249784.11097338164</v>
      </c>
      <c r="L25" s="8">
        <f t="shared" si="11"/>
        <v>308425.5208790135</v>
      </c>
      <c r="M25" s="8">
        <f t="shared" si="11"/>
        <v>373174.1245738243</v>
      </c>
      <c r="N25" s="8"/>
    </row>
    <row r="26" spans="1:14" ht="29.25" customHeight="1">
      <c r="A26" s="166" t="s">
        <v>118</v>
      </c>
      <c r="B26" s="166"/>
      <c r="C26" s="8">
        <f>+C21</f>
        <v>6708</v>
      </c>
      <c r="D26" s="8">
        <f>C26+D21</f>
        <v>9983.514018691589</v>
      </c>
      <c r="E26" s="8">
        <f aca="true" t="shared" si="12" ref="E26:M26">D26+E21</f>
        <v>12121.831775700935</v>
      </c>
      <c r="F26" s="8">
        <f t="shared" si="12"/>
        <v>14260.149532710282</v>
      </c>
      <c r="G26" s="8">
        <f t="shared" si="12"/>
        <v>16398.46728971963</v>
      </c>
      <c r="H26" s="8">
        <f t="shared" si="12"/>
        <v>18536.785046728975</v>
      </c>
      <c r="I26" s="8">
        <f t="shared" si="12"/>
        <v>20675.102803738322</v>
      </c>
      <c r="J26" s="8">
        <f t="shared" si="12"/>
        <v>22813.42056074767</v>
      </c>
      <c r="K26" s="8">
        <f t="shared" si="12"/>
        <v>24951.738317757015</v>
      </c>
      <c r="L26" s="8">
        <f t="shared" si="12"/>
        <v>27090.056074766362</v>
      </c>
      <c r="M26" s="8">
        <f t="shared" si="12"/>
        <v>29228.37383177571</v>
      </c>
      <c r="N26" s="8"/>
    </row>
    <row r="27" spans="1:14" ht="12.75">
      <c r="A27" s="98" t="s">
        <v>117</v>
      </c>
      <c r="B27" s="98"/>
      <c r="C27" s="7">
        <f>+C25/C26</f>
        <v>-1</v>
      </c>
      <c r="D27" s="7">
        <f>+D25/D26</f>
        <v>-0.9371068796389717</v>
      </c>
      <c r="E27" s="7">
        <f>+E25/E26</f>
        <v>0.761900711295695</v>
      </c>
      <c r="F27" s="7">
        <f aca="true" t="shared" si="13" ref="F27:M27">+F25/F26</f>
        <v>2.128688393298278</v>
      </c>
      <c r="G27" s="7">
        <f t="shared" si="13"/>
        <v>4.017092591048249</v>
      </c>
      <c r="H27" s="7">
        <f t="shared" si="13"/>
        <v>5.673946083171713</v>
      </c>
      <c r="I27" s="7">
        <f t="shared" si="13"/>
        <v>7.189482383567707</v>
      </c>
      <c r="J27" s="7">
        <f t="shared" si="13"/>
        <v>8.621778982548356</v>
      </c>
      <c r="K27" s="7">
        <f t="shared" si="13"/>
        <v>10.010689748041388</v>
      </c>
      <c r="L27" s="7">
        <f t="shared" si="13"/>
        <v>11.385193150866282</v>
      </c>
      <c r="M27" s="7">
        <f t="shared" si="13"/>
        <v>12.767529480826846</v>
      </c>
      <c r="N27" s="8"/>
    </row>
    <row r="28" spans="4:14" ht="12.75">
      <c r="D28" s="8"/>
      <c r="E28" s="8"/>
      <c r="F28" s="8"/>
      <c r="G28" s="8" t="s">
        <v>0</v>
      </c>
      <c r="H28" s="8"/>
      <c r="I28" s="8"/>
      <c r="J28" s="8"/>
      <c r="K28" s="8"/>
      <c r="L28" s="8"/>
      <c r="M28" s="8"/>
      <c r="N28" s="8"/>
    </row>
    <row r="29" spans="4:14" ht="12.75">
      <c r="D29" s="8"/>
      <c r="E29" s="8"/>
      <c r="F29" s="8"/>
      <c r="G29" s="8"/>
      <c r="H29" s="8"/>
      <c r="I29" s="8"/>
      <c r="J29" s="8"/>
      <c r="K29" s="8"/>
      <c r="L29" s="8"/>
      <c r="M29" s="8"/>
      <c r="N29" s="8"/>
    </row>
    <row r="30" spans="4:14" ht="12.75">
      <c r="D30" s="8"/>
      <c r="E30" s="8"/>
      <c r="F30" s="8"/>
      <c r="G30" s="8"/>
      <c r="H30" s="8"/>
      <c r="I30" s="8"/>
      <c r="J30" s="8"/>
      <c r="K30" s="8"/>
      <c r="L30" s="8"/>
      <c r="M30" s="8"/>
      <c r="N30" s="8"/>
    </row>
  </sheetData>
  <sheetProtection password="8D86" sheet="1" objects="1" scenarios="1"/>
  <protectedRanges>
    <protectedRange sqref="A3:B12" name="Range1"/>
  </protectedRanges>
  <mergeCells count="11">
    <mergeCell ref="A26:B26"/>
    <mergeCell ref="A13:B13"/>
    <mergeCell ref="A20:B20"/>
    <mergeCell ref="A21:B21"/>
    <mergeCell ref="A25:B25"/>
    <mergeCell ref="A23:B23"/>
    <mergeCell ref="A1:I1"/>
    <mergeCell ref="A2:B2"/>
    <mergeCell ref="A15:B15"/>
    <mergeCell ref="A18:B18"/>
    <mergeCell ref="A14:B1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P32"/>
  <sheetViews>
    <sheetView workbookViewId="0" topLeftCell="A1">
      <selection activeCell="D15" sqref="D15"/>
    </sheetView>
  </sheetViews>
  <sheetFormatPr defaultColWidth="9.140625" defaultRowHeight="12.75"/>
  <cols>
    <col min="1" max="1" width="3.28125" style="1" customWidth="1"/>
    <col min="2" max="2" width="4.8515625" style="1" customWidth="1"/>
    <col min="3" max="3" width="16.421875" style="1" customWidth="1"/>
    <col min="4" max="4" width="15.140625" style="1" customWidth="1"/>
    <col min="5" max="5" width="12.7109375" style="1" customWidth="1"/>
    <col min="6" max="6" width="9.140625" style="1" customWidth="1"/>
    <col min="7" max="7" width="9.421875" style="1" customWidth="1"/>
    <col min="8" max="8" width="10.8515625" style="1" customWidth="1"/>
    <col min="9" max="9" width="10.140625" style="1" customWidth="1"/>
    <col min="10" max="10" width="10.8515625" style="1" customWidth="1"/>
    <col min="11" max="11" width="12.140625" style="1" customWidth="1"/>
    <col min="12" max="16384" width="9.140625" style="1" customWidth="1"/>
  </cols>
  <sheetData>
    <row r="1" spans="1:11" ht="15.75" customHeight="1" thickBot="1" thickTop="1">
      <c r="A1" s="192" t="s">
        <v>99</v>
      </c>
      <c r="B1" s="193"/>
      <c r="C1" s="193"/>
      <c r="D1" s="193"/>
      <c r="E1" s="193"/>
      <c r="F1" s="193"/>
      <c r="G1" s="193"/>
      <c r="H1" s="193"/>
      <c r="I1" s="193"/>
      <c r="J1" s="193"/>
      <c r="K1" s="194"/>
    </row>
    <row r="2" spans="1:11" ht="38.25" customHeight="1">
      <c r="A2" s="195" t="s">
        <v>78</v>
      </c>
      <c r="B2" s="196"/>
      <c r="C2" s="43" t="s">
        <v>30</v>
      </c>
      <c r="D2" s="43" t="s">
        <v>26</v>
      </c>
      <c r="E2" s="43" t="s">
        <v>27</v>
      </c>
      <c r="F2" s="43" t="s">
        <v>28</v>
      </c>
      <c r="G2" s="43" t="s">
        <v>29</v>
      </c>
      <c r="H2" s="43" t="s">
        <v>76</v>
      </c>
      <c r="I2" s="11" t="s">
        <v>174</v>
      </c>
      <c r="J2" s="43" t="s">
        <v>32</v>
      </c>
      <c r="K2" s="44" t="s">
        <v>19</v>
      </c>
    </row>
    <row r="3" spans="1:11" ht="12.75" customHeight="1">
      <c r="A3" s="164" t="s">
        <v>43</v>
      </c>
      <c r="B3" s="197"/>
      <c r="C3" s="172"/>
      <c r="D3" s="43"/>
      <c r="E3" s="43"/>
      <c r="F3" s="43"/>
      <c r="G3" s="43"/>
      <c r="H3" s="43"/>
      <c r="I3" s="43"/>
      <c r="J3" s="43"/>
      <c r="K3" s="44"/>
    </row>
    <row r="4" spans="1:14" ht="38.25">
      <c r="A4" s="318"/>
      <c r="B4" s="319"/>
      <c r="C4" s="320" t="s">
        <v>33</v>
      </c>
      <c r="D4" s="229" t="s">
        <v>179</v>
      </c>
      <c r="E4" s="313">
        <v>5580000</v>
      </c>
      <c r="F4" s="314">
        <v>27.18</v>
      </c>
      <c r="G4" s="315">
        <v>0.04</v>
      </c>
      <c r="H4" s="45">
        <f>+G4*F4*E4</f>
        <v>6066576</v>
      </c>
      <c r="I4" s="316">
        <v>0.5</v>
      </c>
      <c r="J4" s="39">
        <f>+I4*H4</f>
        <v>3033288</v>
      </c>
      <c r="K4" s="36"/>
      <c r="M4" s="1">
        <f>+F4*E4</f>
        <v>151664400</v>
      </c>
      <c r="N4" s="1">
        <f>+M4*0.04</f>
        <v>6066576</v>
      </c>
    </row>
    <row r="5" spans="1:11" ht="25.5">
      <c r="A5" s="321"/>
      <c r="B5" s="322"/>
      <c r="C5" s="320" t="s">
        <v>34</v>
      </c>
      <c r="D5" s="229" t="s">
        <v>49</v>
      </c>
      <c r="E5" s="313">
        <f>+E4</f>
        <v>5580000</v>
      </c>
      <c r="F5" s="314">
        <v>4.29</v>
      </c>
      <c r="G5" s="315">
        <v>0.04</v>
      </c>
      <c r="H5" s="45">
        <f>+G5*F5*E5</f>
        <v>957528</v>
      </c>
      <c r="I5" s="316">
        <v>0.5</v>
      </c>
      <c r="J5" s="39">
        <f>+I5*H5</f>
        <v>478764</v>
      </c>
      <c r="K5" s="36"/>
    </row>
    <row r="6" spans="1:11" ht="38.25">
      <c r="A6" s="321"/>
      <c r="B6" s="322"/>
      <c r="C6" s="320" t="s">
        <v>37</v>
      </c>
      <c r="D6" s="229" t="s">
        <v>38</v>
      </c>
      <c r="E6" s="313">
        <v>148196</v>
      </c>
      <c r="F6" s="314">
        <v>11.39</v>
      </c>
      <c r="G6" s="315">
        <v>0.5</v>
      </c>
      <c r="H6" s="45">
        <f>+G6*F6*E6</f>
        <v>843976.2200000001</v>
      </c>
      <c r="I6" s="316">
        <v>1</v>
      </c>
      <c r="J6" s="39">
        <f>+I6*H6</f>
        <v>843976.2200000001</v>
      </c>
      <c r="K6" s="36"/>
    </row>
    <row r="7" spans="1:11" ht="12.75" customHeight="1">
      <c r="A7" s="323" t="s">
        <v>79</v>
      </c>
      <c r="B7" s="324"/>
      <c r="C7" s="325"/>
      <c r="D7" s="10"/>
      <c r="E7" s="45"/>
      <c r="F7" s="46"/>
      <c r="G7" s="47"/>
      <c r="H7" s="45"/>
      <c r="I7" s="38"/>
      <c r="J7" s="39"/>
      <c r="K7" s="40">
        <f>SUM(J4:J6)</f>
        <v>4356028.22</v>
      </c>
    </row>
    <row r="8" spans="1:11" ht="7.5" customHeight="1">
      <c r="A8" s="321"/>
      <c r="B8" s="326"/>
      <c r="C8" s="320"/>
      <c r="D8" s="10"/>
      <c r="E8" s="45"/>
      <c r="F8" s="46"/>
      <c r="G8" s="47"/>
      <c r="H8" s="45"/>
      <c r="I8" s="38"/>
      <c r="J8" s="39"/>
      <c r="K8" s="40"/>
    </row>
    <row r="9" spans="1:11" ht="12.75" customHeight="1">
      <c r="A9" s="323" t="s">
        <v>12</v>
      </c>
      <c r="B9" s="324"/>
      <c r="C9" s="325"/>
      <c r="D9" s="10"/>
      <c r="E9" s="45"/>
      <c r="F9" s="46"/>
      <c r="G9" s="47"/>
      <c r="H9" s="45"/>
      <c r="I9" s="38"/>
      <c r="J9" s="39"/>
      <c r="K9" s="36"/>
    </row>
    <row r="10" spans="1:11" ht="25.5">
      <c r="A10" s="327"/>
      <c r="B10" s="326"/>
      <c r="C10" s="320" t="s">
        <v>77</v>
      </c>
      <c r="D10" s="229" t="s">
        <v>8</v>
      </c>
      <c r="E10" s="313">
        <v>5580000</v>
      </c>
      <c r="F10" s="314">
        <v>3</v>
      </c>
      <c r="G10" s="315">
        <v>0.75</v>
      </c>
      <c r="H10" s="317">
        <f>+G10*F10*E10</f>
        <v>12555000</v>
      </c>
      <c r="I10" s="316">
        <v>0.5</v>
      </c>
      <c r="J10" s="39">
        <f>+I10*H10</f>
        <v>6277500</v>
      </c>
      <c r="K10" s="36"/>
    </row>
    <row r="11" spans="1:11" ht="26.25" customHeight="1">
      <c r="A11" s="327"/>
      <c r="B11" s="326"/>
      <c r="C11" s="320" t="s">
        <v>50</v>
      </c>
      <c r="D11" s="229" t="s">
        <v>39</v>
      </c>
      <c r="E11" s="313">
        <f>+E10*0.2</f>
        <v>1116000</v>
      </c>
      <c r="F11" s="314">
        <v>14</v>
      </c>
      <c r="G11" s="315">
        <v>0.75</v>
      </c>
      <c r="H11" s="317">
        <f>+G11*F11*E11</f>
        <v>11718000</v>
      </c>
      <c r="I11" s="316">
        <v>0.5</v>
      </c>
      <c r="J11" s="39">
        <f>+I11*H11</f>
        <v>5859000</v>
      </c>
      <c r="K11" s="36"/>
    </row>
    <row r="12" spans="1:11" ht="12.75" customHeight="1">
      <c r="A12" s="26"/>
      <c r="B12" s="197" t="s">
        <v>40</v>
      </c>
      <c r="C12" s="172"/>
      <c r="D12" s="10"/>
      <c r="E12" s="45"/>
      <c r="F12" s="46"/>
      <c r="G12" s="47"/>
      <c r="H12" s="45"/>
      <c r="I12" s="38"/>
      <c r="J12" s="39"/>
      <c r="K12" s="40">
        <f>SUM(J10:J12)</f>
        <v>12136500</v>
      </c>
    </row>
    <row r="13" spans="1:16" ht="7.5" customHeight="1">
      <c r="A13" s="26"/>
      <c r="B13" s="18"/>
      <c r="C13" s="10"/>
      <c r="D13" s="10"/>
      <c r="E13" s="45"/>
      <c r="F13" s="46"/>
      <c r="G13" s="47"/>
      <c r="H13" s="45"/>
      <c r="I13" s="38"/>
      <c r="J13" s="39"/>
      <c r="K13" s="36"/>
      <c r="P13" s="1">
        <v>8396</v>
      </c>
    </row>
    <row r="14" spans="1:16" ht="12.75" customHeight="1">
      <c r="A14" s="164" t="s">
        <v>1</v>
      </c>
      <c r="B14" s="197"/>
      <c r="C14" s="172"/>
      <c r="D14" s="10"/>
      <c r="E14" s="45"/>
      <c r="F14" s="46"/>
      <c r="G14" s="47"/>
      <c r="H14" s="45"/>
      <c r="I14" s="38"/>
      <c r="J14" s="39"/>
      <c r="K14" s="36"/>
      <c r="N14" s="54" t="s">
        <v>57</v>
      </c>
      <c r="P14" s="1">
        <v>28653</v>
      </c>
    </row>
    <row r="15" spans="1:16" ht="25.5" customHeight="1">
      <c r="A15" s="26"/>
      <c r="B15" s="18"/>
      <c r="C15" s="10" t="s">
        <v>50</v>
      </c>
      <c r="D15" s="229" t="s">
        <v>39</v>
      </c>
      <c r="E15" s="313">
        <f>+E4*0.2</f>
        <v>1116000</v>
      </c>
      <c r="F15" s="314">
        <v>10</v>
      </c>
      <c r="G15" s="315">
        <v>0.75</v>
      </c>
      <c r="H15" s="45">
        <f>+G15*F15*E15</f>
        <v>8370000</v>
      </c>
      <c r="I15" s="316">
        <v>0.5</v>
      </c>
      <c r="J15" s="39">
        <f>+I15*H15</f>
        <v>4185000</v>
      </c>
      <c r="K15" s="36"/>
      <c r="P15" s="1" t="e">
        <f>+#REF!*4</f>
        <v>#REF!</v>
      </c>
    </row>
    <row r="16" spans="1:11" ht="6.75" customHeight="1">
      <c r="A16" s="26"/>
      <c r="B16" s="18"/>
      <c r="C16" s="10"/>
      <c r="D16" s="10"/>
      <c r="E16" s="45"/>
      <c r="F16" s="46"/>
      <c r="G16" s="47"/>
      <c r="H16" s="45"/>
      <c r="I16" s="38"/>
      <c r="J16" s="39"/>
      <c r="K16" s="36"/>
    </row>
    <row r="17" spans="1:11" ht="12.75" customHeight="1">
      <c r="A17" s="26"/>
      <c r="B17" s="197" t="s">
        <v>41</v>
      </c>
      <c r="C17" s="172"/>
      <c r="D17" s="10"/>
      <c r="E17" s="45"/>
      <c r="F17" s="46"/>
      <c r="G17" s="47"/>
      <c r="H17" s="45"/>
      <c r="I17" s="38"/>
      <c r="J17" s="39"/>
      <c r="K17" s="40">
        <f>SUM(J14:J15)</f>
        <v>4185000</v>
      </c>
    </row>
    <row r="18" spans="1:11" ht="7.5" customHeight="1">
      <c r="A18" s="26"/>
      <c r="B18" s="18"/>
      <c r="C18" s="10"/>
      <c r="D18" s="10"/>
      <c r="E18" s="45"/>
      <c r="F18" s="46"/>
      <c r="G18" s="47"/>
      <c r="H18" s="45"/>
      <c r="I18" s="38"/>
      <c r="J18" s="39"/>
      <c r="K18" s="36"/>
    </row>
    <row r="19" spans="1:12" ht="13.5" customHeight="1" thickBot="1">
      <c r="A19" s="155" t="s">
        <v>53</v>
      </c>
      <c r="B19" s="198"/>
      <c r="C19" s="156"/>
      <c r="D19" s="33"/>
      <c r="E19" s="48"/>
      <c r="F19" s="49"/>
      <c r="G19" s="50"/>
      <c r="H19" s="48"/>
      <c r="I19" s="51"/>
      <c r="J19" s="41"/>
      <c r="K19" s="42">
        <f>SUM(K7:K17)</f>
        <v>20677528.22</v>
      </c>
      <c r="L19" s="3"/>
    </row>
    <row r="20" spans="5:11" ht="13.5" thickTop="1">
      <c r="E20" s="5"/>
      <c r="F20" s="2"/>
      <c r="G20" s="3"/>
      <c r="H20" s="5"/>
      <c r="I20" s="4"/>
      <c r="J20" s="6"/>
      <c r="K20" s="4">
        <v>55.89</v>
      </c>
    </row>
    <row r="21" spans="5:10" ht="12.75">
      <c r="E21" s="5"/>
      <c r="F21" s="2"/>
      <c r="G21" s="3"/>
      <c r="H21" s="5"/>
      <c r="I21" s="4"/>
      <c r="J21" s="6"/>
    </row>
    <row r="22" spans="5:10" ht="12.75">
      <c r="E22" s="5"/>
      <c r="F22" s="2"/>
      <c r="G22" s="3"/>
      <c r="H22" s="5"/>
      <c r="I22" s="4"/>
      <c r="J22" s="6"/>
    </row>
    <row r="23" spans="5:10" ht="12.75">
      <c r="E23" s="5"/>
      <c r="G23" s="3"/>
      <c r="H23" s="5"/>
      <c r="I23" s="4"/>
      <c r="J23" s="6"/>
    </row>
    <row r="24" spans="5:10" ht="12.75">
      <c r="E24" s="5"/>
      <c r="G24" s="3"/>
      <c r="H24" s="5"/>
      <c r="I24" s="4"/>
      <c r="J24" s="6"/>
    </row>
    <row r="25" spans="5:10" ht="12.75">
      <c r="E25" s="5"/>
      <c r="G25" s="3"/>
      <c r="H25" s="5"/>
      <c r="I25" s="4"/>
      <c r="J25" s="6"/>
    </row>
    <row r="26" spans="5:10" ht="12.75">
      <c r="E26" s="5"/>
      <c r="G26" s="3"/>
      <c r="H26" s="5"/>
      <c r="I26" s="4"/>
      <c r="J26" s="6"/>
    </row>
    <row r="27" spans="5:10" ht="12.75">
      <c r="E27" s="5"/>
      <c r="G27" s="3"/>
      <c r="H27" s="5"/>
      <c r="I27" s="4"/>
      <c r="J27" s="6"/>
    </row>
    <row r="28" spans="5:10" ht="12.75">
      <c r="E28" s="5"/>
      <c r="G28" s="3"/>
      <c r="H28" s="5"/>
      <c r="I28" s="4"/>
      <c r="J28" s="6"/>
    </row>
    <row r="29" spans="8:10" ht="12.75">
      <c r="H29" s="5"/>
      <c r="I29" s="4"/>
      <c r="J29" s="6"/>
    </row>
    <row r="30" spans="8:10" ht="12.75">
      <c r="H30" s="5"/>
      <c r="I30" s="4"/>
      <c r="J30" s="6"/>
    </row>
    <row r="31" spans="8:10" ht="12.75">
      <c r="H31" s="5"/>
      <c r="I31" s="4"/>
      <c r="J31" s="6"/>
    </row>
    <row r="32" spans="8:10" ht="12.75">
      <c r="H32" s="5"/>
      <c r="I32" s="4"/>
      <c r="J32" s="6"/>
    </row>
  </sheetData>
  <sheetProtection password="8D86" sheet="1" objects="1" scenarios="1"/>
  <protectedRanges>
    <protectedRange sqref="D4:G22" name="Range1"/>
    <protectedRange sqref="I4:I22" name="Range2"/>
  </protectedRanges>
  <mergeCells count="9">
    <mergeCell ref="A19:C19"/>
    <mergeCell ref="B12:C12"/>
    <mergeCell ref="B17:C17"/>
    <mergeCell ref="A7:C7"/>
    <mergeCell ref="A14:C14"/>
    <mergeCell ref="A1:K1"/>
    <mergeCell ref="A2:B2"/>
    <mergeCell ref="A3:C3"/>
    <mergeCell ref="A9:C9"/>
  </mergeCells>
  <printOptions/>
  <pageMargins left="0.75" right="0.75" top="1" bottom="1"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K12"/>
  <sheetViews>
    <sheetView workbookViewId="0" topLeftCell="D1">
      <selection activeCell="H8" sqref="H8:H9"/>
    </sheetView>
  </sheetViews>
  <sheetFormatPr defaultColWidth="9.140625" defaultRowHeight="12.75"/>
  <cols>
    <col min="1" max="1" width="2.28125" style="1" customWidth="1"/>
    <col min="2" max="2" width="4.8515625" style="1" customWidth="1"/>
    <col min="3" max="3" width="18.00390625" style="1" customWidth="1"/>
    <col min="4" max="4" width="12.8515625" style="1" customWidth="1"/>
    <col min="5" max="5" width="9.8515625" style="1" customWidth="1"/>
    <col min="6" max="6" width="9.140625" style="1" customWidth="1"/>
    <col min="7" max="7" width="7.7109375" style="1" customWidth="1"/>
    <col min="8" max="8" width="10.8515625" style="1" customWidth="1"/>
    <col min="9" max="9" width="9.7109375" style="1" customWidth="1"/>
    <col min="10" max="10" width="11.57421875" style="1" customWidth="1"/>
    <col min="11" max="11" width="11.140625" style="1" customWidth="1"/>
    <col min="12" max="16384" width="9.140625" style="1" customWidth="1"/>
  </cols>
  <sheetData>
    <row r="1" spans="1:11" ht="15.75" customHeight="1" thickTop="1">
      <c r="A1" s="157" t="s">
        <v>100</v>
      </c>
      <c r="B1" s="199"/>
      <c r="C1" s="199"/>
      <c r="D1" s="199"/>
      <c r="E1" s="199"/>
      <c r="F1" s="199"/>
      <c r="G1" s="199"/>
      <c r="H1" s="199"/>
      <c r="I1" s="199"/>
      <c r="J1" s="199"/>
      <c r="K1" s="64"/>
    </row>
    <row r="2" spans="1:11" ht="36">
      <c r="A2" s="200" t="s">
        <v>36</v>
      </c>
      <c r="B2" s="201"/>
      <c r="C2" s="11" t="s">
        <v>30</v>
      </c>
      <c r="D2" s="11" t="s">
        <v>26</v>
      </c>
      <c r="E2" s="11" t="s">
        <v>27</v>
      </c>
      <c r="F2" s="11" t="s">
        <v>28</v>
      </c>
      <c r="G2" s="11" t="s">
        <v>29</v>
      </c>
      <c r="H2" s="11" t="s">
        <v>76</v>
      </c>
      <c r="I2" s="11" t="s">
        <v>174</v>
      </c>
      <c r="J2" s="11" t="s">
        <v>32</v>
      </c>
      <c r="K2" s="65" t="s">
        <v>19</v>
      </c>
    </row>
    <row r="3" spans="1:11" ht="12.75">
      <c r="A3" s="202" t="s">
        <v>43</v>
      </c>
      <c r="B3" s="203"/>
      <c r="C3" s="165"/>
      <c r="D3" s="11"/>
      <c r="E3" s="11"/>
      <c r="F3" s="11"/>
      <c r="G3" s="11"/>
      <c r="H3" s="11"/>
      <c r="I3" s="11"/>
      <c r="J3" s="11"/>
      <c r="K3" s="65"/>
    </row>
    <row r="4" spans="1:11" ht="24">
      <c r="A4" s="76"/>
      <c r="B4" s="59"/>
      <c r="C4" s="11" t="s">
        <v>44</v>
      </c>
      <c r="D4" s="11" t="s">
        <v>82</v>
      </c>
      <c r="E4" s="328">
        <v>656378</v>
      </c>
      <c r="F4" s="329">
        <v>338</v>
      </c>
      <c r="G4" s="330">
        <v>0.02</v>
      </c>
      <c r="H4" s="12">
        <f aca="true" t="shared" si="0" ref="H4:H9">+G4*F4*E4</f>
        <v>4437115.28</v>
      </c>
      <c r="I4" s="332">
        <v>0.75</v>
      </c>
      <c r="J4" s="13">
        <f>+I4*H4</f>
        <v>3327836.46</v>
      </c>
      <c r="K4" s="65"/>
    </row>
    <row r="5" spans="1:11" ht="24">
      <c r="A5" s="66"/>
      <c r="B5" s="14"/>
      <c r="C5" s="11" t="s">
        <v>44</v>
      </c>
      <c r="D5" s="11" t="s">
        <v>87</v>
      </c>
      <c r="E5" s="328">
        <v>226934</v>
      </c>
      <c r="F5" s="329">
        <v>5283</v>
      </c>
      <c r="G5" s="330">
        <v>0.02</v>
      </c>
      <c r="H5" s="12">
        <f t="shared" si="0"/>
        <v>23977846.439999998</v>
      </c>
      <c r="I5" s="332">
        <v>0.75</v>
      </c>
      <c r="J5" s="13">
        <f>+I5*H5</f>
        <v>17983384.83</v>
      </c>
      <c r="K5" s="65"/>
    </row>
    <row r="6" spans="1:11" ht="24">
      <c r="A6" s="66"/>
      <c r="B6" s="14"/>
      <c r="C6" s="11" t="s">
        <v>83</v>
      </c>
      <c r="D6" s="11" t="s">
        <v>86</v>
      </c>
      <c r="E6" s="331">
        <v>4443000</v>
      </c>
      <c r="F6" s="329">
        <v>1</v>
      </c>
      <c r="G6" s="330">
        <v>1</v>
      </c>
      <c r="H6" s="12">
        <f t="shared" si="0"/>
        <v>4443000</v>
      </c>
      <c r="I6" s="332">
        <v>0.75</v>
      </c>
      <c r="J6" s="13">
        <f>+I6*H6</f>
        <v>3332250</v>
      </c>
      <c r="K6" s="65"/>
    </row>
    <row r="7" spans="1:11" ht="24">
      <c r="A7" s="66"/>
      <c r="B7" s="14"/>
      <c r="C7" s="11" t="s">
        <v>80</v>
      </c>
      <c r="D7" s="11" t="s">
        <v>84</v>
      </c>
      <c r="E7" s="328">
        <f>+E5+E4</f>
        <v>883312</v>
      </c>
      <c r="F7" s="329">
        <v>4.29</v>
      </c>
      <c r="G7" s="330">
        <v>0.02</v>
      </c>
      <c r="H7" s="12">
        <f t="shared" si="0"/>
        <v>75788.16960000001</v>
      </c>
      <c r="I7" s="332">
        <v>0.75</v>
      </c>
      <c r="J7" s="13">
        <f>+I7*H7</f>
        <v>56841.1272</v>
      </c>
      <c r="K7" s="67" t="s">
        <v>0</v>
      </c>
    </row>
    <row r="8" spans="1:11" ht="36">
      <c r="A8" s="66"/>
      <c r="B8" s="14"/>
      <c r="C8" s="11" t="s">
        <v>81</v>
      </c>
      <c r="D8" s="11" t="s">
        <v>85</v>
      </c>
      <c r="E8" s="328">
        <v>56500</v>
      </c>
      <c r="F8" s="329">
        <v>4.29</v>
      </c>
      <c r="G8" s="330">
        <v>1</v>
      </c>
      <c r="H8" s="12">
        <f t="shared" si="0"/>
        <v>242385</v>
      </c>
      <c r="I8" s="332">
        <v>0.75</v>
      </c>
      <c r="J8" s="13">
        <f>+I8*H8</f>
        <v>181788.75</v>
      </c>
      <c r="K8" s="65"/>
    </row>
    <row r="9" spans="1:11" ht="13.5" thickBot="1">
      <c r="A9" s="68"/>
      <c r="B9" s="204" t="s">
        <v>35</v>
      </c>
      <c r="C9" s="205"/>
      <c r="D9" s="69"/>
      <c r="E9" s="70"/>
      <c r="F9" s="71"/>
      <c r="G9" s="72"/>
      <c r="H9" s="12">
        <f t="shared" si="0"/>
        <v>0</v>
      </c>
      <c r="I9" s="73"/>
      <c r="J9" s="74">
        <f>+I9*H9</f>
        <v>0</v>
      </c>
      <c r="K9" s="75">
        <f>SUM(J4:J6)</f>
        <v>24643471.29</v>
      </c>
    </row>
    <row r="10" spans="1:11" ht="13.5" thickTop="1">
      <c r="A10" s="79"/>
      <c r="B10" s="80"/>
      <c r="C10" s="81"/>
      <c r="D10" s="81"/>
      <c r="E10" s="82"/>
      <c r="F10" s="83"/>
      <c r="G10" s="84"/>
      <c r="H10" s="82"/>
      <c r="I10" s="85"/>
      <c r="J10" s="86"/>
      <c r="K10" s="87"/>
    </row>
    <row r="11" spans="5:10" ht="12.75">
      <c r="E11" s="5"/>
      <c r="F11" s="2"/>
      <c r="G11" s="3"/>
      <c r="H11" s="5"/>
      <c r="I11" s="4"/>
      <c r="J11" s="6"/>
    </row>
    <row r="12" spans="5:10" ht="12.75">
      <c r="E12" s="5"/>
      <c r="F12" s="2"/>
      <c r="G12" s="3"/>
      <c r="H12" s="5"/>
      <c r="I12" s="4"/>
      <c r="J12" s="6"/>
    </row>
  </sheetData>
  <sheetProtection password="8D86" sheet="1" objects="1" scenarios="1"/>
  <protectedRanges>
    <protectedRange sqref="I4:I8" name="Range2"/>
    <protectedRange sqref="E4:G8" name="Range1"/>
  </protectedRanges>
  <mergeCells count="4">
    <mergeCell ref="A1:J1"/>
    <mergeCell ref="A2:B2"/>
    <mergeCell ref="A3:C3"/>
    <mergeCell ref="B9:C9"/>
  </mergeCells>
  <printOptions/>
  <pageMargins left="0.75" right="0.75" top="1" bottom="1" header="0.5" footer="0.5"/>
  <pageSetup horizontalDpi="600" verticalDpi="600" orientation="landscape" r:id="rId1"/>
  <headerFooter alignWithMargins="0">
    <oddFooter>&amp;L&amp;D&amp;C&amp;P</oddFooter>
  </headerFooter>
</worksheet>
</file>

<file path=xl/worksheets/sheet12.xml><?xml version="1.0" encoding="utf-8"?>
<worksheet xmlns="http://schemas.openxmlformats.org/spreadsheetml/2006/main" xmlns:r="http://schemas.openxmlformats.org/officeDocument/2006/relationships">
  <dimension ref="A1:L24"/>
  <sheetViews>
    <sheetView workbookViewId="0" topLeftCell="A1">
      <selection activeCell="K8" sqref="K8"/>
    </sheetView>
  </sheetViews>
  <sheetFormatPr defaultColWidth="9.140625" defaultRowHeight="12.75"/>
  <cols>
    <col min="1" max="1" width="4.8515625" style="1" customWidth="1"/>
    <col min="2" max="2" width="7.8515625" style="1" customWidth="1"/>
    <col min="3" max="3" width="20.421875" style="1" customWidth="1"/>
    <col min="4" max="4" width="11.57421875" style="1" customWidth="1"/>
    <col min="5" max="5" width="8.7109375" style="1" customWidth="1"/>
    <col min="6" max="6" width="8.421875" style="1" customWidth="1"/>
    <col min="7" max="7" width="8.140625" style="1" customWidth="1"/>
    <col min="8" max="8" width="15.00390625" style="1" customWidth="1"/>
    <col min="9" max="9" width="11.00390625" style="1" customWidth="1"/>
    <col min="10" max="10" width="11.140625" style="1" bestFit="1" customWidth="1"/>
    <col min="11" max="11" width="12.421875" style="1" customWidth="1"/>
    <col min="12" max="16384" width="9.140625" style="1" customWidth="1"/>
  </cols>
  <sheetData>
    <row r="1" spans="1:12" ht="15.75" customHeight="1" thickTop="1">
      <c r="A1" s="157" t="s">
        <v>101</v>
      </c>
      <c r="B1" s="158"/>
      <c r="C1" s="158"/>
      <c r="D1" s="158"/>
      <c r="E1" s="158"/>
      <c r="F1" s="158"/>
      <c r="G1" s="158"/>
      <c r="H1" s="158"/>
      <c r="I1" s="158"/>
      <c r="J1" s="158"/>
      <c r="K1" s="209"/>
      <c r="L1" s="88"/>
    </row>
    <row r="2" spans="1:12" ht="25.5">
      <c r="A2" s="208" t="s">
        <v>36</v>
      </c>
      <c r="B2" s="170"/>
      <c r="C2" s="10" t="s">
        <v>30</v>
      </c>
      <c r="D2" s="10" t="s">
        <v>26</v>
      </c>
      <c r="E2" s="10" t="s">
        <v>27</v>
      </c>
      <c r="F2" s="10" t="s">
        <v>28</v>
      </c>
      <c r="G2" s="10" t="s">
        <v>29</v>
      </c>
      <c r="H2" s="10" t="s">
        <v>31</v>
      </c>
      <c r="I2" s="10" t="s">
        <v>174</v>
      </c>
      <c r="J2" s="10" t="s">
        <v>32</v>
      </c>
      <c r="K2" s="36" t="s">
        <v>19</v>
      </c>
      <c r="L2" s="89"/>
    </row>
    <row r="3" spans="1:12" ht="12.75">
      <c r="A3" s="208" t="s">
        <v>43</v>
      </c>
      <c r="B3" s="170"/>
      <c r="C3" s="170"/>
      <c r="D3" s="10"/>
      <c r="E3" s="45"/>
      <c r="F3" s="46"/>
      <c r="G3" s="47"/>
      <c r="H3" s="45"/>
      <c r="I3" s="38"/>
      <c r="J3" s="39"/>
      <c r="K3" s="36"/>
      <c r="L3" s="89"/>
    </row>
    <row r="4" spans="1:12" ht="12.75">
      <c r="A4" s="284"/>
      <c r="B4" s="229"/>
      <c r="C4" s="229"/>
      <c r="D4" s="229"/>
      <c r="E4" s="313"/>
      <c r="F4" s="314"/>
      <c r="G4" s="315"/>
      <c r="H4" s="45">
        <f>+G4*F4*E4</f>
        <v>0</v>
      </c>
      <c r="I4" s="316"/>
      <c r="J4" s="39">
        <f>+I4*H4</f>
        <v>0</v>
      </c>
      <c r="K4" s="36"/>
      <c r="L4" s="89"/>
    </row>
    <row r="5" spans="1:12" ht="12.75">
      <c r="A5" s="284"/>
      <c r="B5" s="229"/>
      <c r="C5" s="229"/>
      <c r="D5" s="229"/>
      <c r="E5" s="313"/>
      <c r="F5" s="314"/>
      <c r="G5" s="315"/>
      <c r="H5" s="45">
        <f>+G5*F5*E5</f>
        <v>0</v>
      </c>
      <c r="I5" s="316"/>
      <c r="J5" s="39">
        <f>+I5*H5</f>
        <v>0</v>
      </c>
      <c r="K5" s="36"/>
      <c r="L5" s="89"/>
    </row>
    <row r="6" spans="1:12" ht="12.75">
      <c r="A6" s="284"/>
      <c r="B6" s="229"/>
      <c r="C6" s="229"/>
      <c r="D6" s="229"/>
      <c r="E6" s="313"/>
      <c r="F6" s="314"/>
      <c r="G6" s="315"/>
      <c r="H6" s="45">
        <f>+G6*F6*E6</f>
        <v>0</v>
      </c>
      <c r="I6" s="316"/>
      <c r="J6" s="39">
        <f>+I6*H6</f>
        <v>0</v>
      </c>
      <c r="K6" s="36"/>
      <c r="L6" s="89"/>
    </row>
    <row r="7" spans="1:12" ht="12.75">
      <c r="A7" s="284"/>
      <c r="B7" s="335" t="s">
        <v>35</v>
      </c>
      <c r="C7" s="336"/>
      <c r="D7" s="229"/>
      <c r="E7" s="313"/>
      <c r="F7" s="314"/>
      <c r="G7" s="315"/>
      <c r="H7" s="45"/>
      <c r="I7" s="316"/>
      <c r="J7" s="39"/>
      <c r="K7" s="40">
        <f>SUM(J4:J6)</f>
        <v>0</v>
      </c>
      <c r="L7" s="89"/>
    </row>
    <row r="8" spans="1:12" ht="12.75" customHeight="1">
      <c r="A8" s="333" t="s">
        <v>1</v>
      </c>
      <c r="B8" s="334"/>
      <c r="C8" s="229"/>
      <c r="D8" s="229"/>
      <c r="E8" s="313"/>
      <c r="F8" s="314"/>
      <c r="G8" s="315"/>
      <c r="H8" s="45"/>
      <c r="I8" s="316"/>
      <c r="J8" s="39"/>
      <c r="K8" s="36"/>
      <c r="L8" s="89"/>
    </row>
    <row r="9" spans="1:12" ht="25.5">
      <c r="A9" s="284"/>
      <c r="B9" s="229"/>
      <c r="C9" s="229" t="s">
        <v>88</v>
      </c>
      <c r="D9" s="229" t="s">
        <v>90</v>
      </c>
      <c r="E9" s="313">
        <v>226934</v>
      </c>
      <c r="F9" s="314">
        <v>8</v>
      </c>
      <c r="G9" s="315">
        <v>1</v>
      </c>
      <c r="H9" s="45">
        <f>+G9*F9*E9</f>
        <v>1815472</v>
      </c>
      <c r="I9" s="316">
        <v>0.75</v>
      </c>
      <c r="J9" s="39">
        <f>+I9*H9</f>
        <v>1361604</v>
      </c>
      <c r="K9" s="36"/>
      <c r="L9" s="89"/>
    </row>
    <row r="10" spans="1:12" ht="12.75">
      <c r="A10" s="284"/>
      <c r="B10" s="334" t="s">
        <v>41</v>
      </c>
      <c r="C10" s="334"/>
      <c r="D10" s="229"/>
      <c r="E10" s="313"/>
      <c r="F10" s="314"/>
      <c r="G10" s="315"/>
      <c r="H10" s="45"/>
      <c r="I10" s="316"/>
      <c r="J10" s="39"/>
      <c r="K10" s="40">
        <f>SUM(J9:J9)</f>
        <v>1361604</v>
      </c>
      <c r="L10" s="89"/>
    </row>
    <row r="11" spans="1:12" ht="12.75">
      <c r="A11" s="284"/>
      <c r="B11" s="229"/>
      <c r="C11" s="229"/>
      <c r="D11" s="229"/>
      <c r="E11" s="313"/>
      <c r="F11" s="314"/>
      <c r="G11" s="315"/>
      <c r="H11" s="45"/>
      <c r="I11" s="316"/>
      <c r="J11" s="39"/>
      <c r="K11" s="40" t="s">
        <v>0</v>
      </c>
      <c r="L11" s="89"/>
    </row>
    <row r="12" spans="1:12" ht="12.75">
      <c r="A12" s="333" t="s">
        <v>2</v>
      </c>
      <c r="B12" s="334"/>
      <c r="C12" s="229"/>
      <c r="D12" s="229"/>
      <c r="E12" s="313"/>
      <c r="F12" s="314"/>
      <c r="G12" s="315"/>
      <c r="H12" s="45"/>
      <c r="I12" s="316"/>
      <c r="J12" s="39"/>
      <c r="K12" s="36"/>
      <c r="L12" s="89"/>
    </row>
    <row r="13" spans="1:12" ht="38.25">
      <c r="A13" s="284"/>
      <c r="B13" s="229"/>
      <c r="C13" s="229" t="s">
        <v>89</v>
      </c>
      <c r="D13" s="229" t="s">
        <v>90</v>
      </c>
      <c r="E13" s="313">
        <v>226934</v>
      </c>
      <c r="F13" s="314">
        <v>8</v>
      </c>
      <c r="G13" s="315">
        <v>1</v>
      </c>
      <c r="H13" s="45">
        <f>+G13*F13*E13</f>
        <v>1815472</v>
      </c>
      <c r="I13" s="316">
        <v>0.75</v>
      </c>
      <c r="J13" s="39">
        <f>+I13*H13</f>
        <v>1361604</v>
      </c>
      <c r="K13" s="36"/>
      <c r="L13" s="89"/>
    </row>
    <row r="14" spans="1:12" ht="12.75">
      <c r="A14" s="37"/>
      <c r="B14" s="170" t="s">
        <v>45</v>
      </c>
      <c r="C14" s="170"/>
      <c r="D14" s="10"/>
      <c r="E14" s="45"/>
      <c r="F14" s="46"/>
      <c r="G14" s="47"/>
      <c r="H14" s="45"/>
      <c r="I14" s="38"/>
      <c r="J14" s="39"/>
      <c r="K14" s="40">
        <f>+J13</f>
        <v>1361604</v>
      </c>
      <c r="L14" s="89"/>
    </row>
    <row r="15" spans="1:12" ht="13.5" thickBot="1">
      <c r="A15" s="206" t="s">
        <v>91</v>
      </c>
      <c r="B15" s="207"/>
      <c r="C15" s="207"/>
      <c r="D15" s="33"/>
      <c r="E15" s="48"/>
      <c r="F15" s="33"/>
      <c r="G15" s="50"/>
      <c r="H15" s="48"/>
      <c r="I15" s="51"/>
      <c r="J15" s="41"/>
      <c r="K15" s="42">
        <f>SUM(K3:K14)</f>
        <v>2723208</v>
      </c>
      <c r="L15" s="90"/>
    </row>
    <row r="16" spans="5:10" ht="13.5" thickTop="1">
      <c r="E16" s="5"/>
      <c r="G16" s="3"/>
      <c r="H16" s="5"/>
      <c r="I16" s="4"/>
      <c r="J16" s="6"/>
    </row>
    <row r="17" spans="5:10" ht="12.75">
      <c r="E17" s="5"/>
      <c r="G17" s="3"/>
      <c r="H17" s="5"/>
      <c r="I17" s="4"/>
      <c r="J17" s="6"/>
    </row>
    <row r="18" spans="5:10" ht="12.75">
      <c r="E18" s="5"/>
      <c r="G18" s="3"/>
      <c r="H18" s="5"/>
      <c r="I18" s="4"/>
      <c r="J18" s="6"/>
    </row>
    <row r="19" spans="5:10" ht="12.75">
      <c r="E19" s="5"/>
      <c r="G19" s="3"/>
      <c r="H19" s="5"/>
      <c r="I19" s="4"/>
      <c r="J19" s="6"/>
    </row>
    <row r="20" spans="5:11" ht="12.75">
      <c r="E20" s="5"/>
      <c r="G20" s="3"/>
      <c r="H20" s="5"/>
      <c r="I20" s="4"/>
      <c r="J20" s="6"/>
      <c r="K20" s="6"/>
    </row>
    <row r="21" spans="8:10" ht="12.75">
      <c r="H21" s="5"/>
      <c r="I21" s="4"/>
      <c r="J21" s="6"/>
    </row>
    <row r="22" spans="8:10" ht="12.75">
      <c r="H22" s="5"/>
      <c r="I22" s="4"/>
      <c r="J22" s="6"/>
    </row>
    <row r="23" spans="8:10" ht="12.75">
      <c r="H23" s="5"/>
      <c r="I23" s="4"/>
      <c r="J23" s="6"/>
    </row>
    <row r="24" spans="8:10" ht="12.75">
      <c r="H24" s="5"/>
      <c r="I24" s="4"/>
      <c r="J24" s="6"/>
    </row>
  </sheetData>
  <sheetProtection sheet="1" objects="1" scenarios="1"/>
  <protectedRanges>
    <protectedRange sqref="I4:I13" name="Range2"/>
    <protectedRange sqref="A4:G13" name="Range1"/>
  </protectedRanges>
  <mergeCells count="9">
    <mergeCell ref="A1:K1"/>
    <mergeCell ref="A8:B8"/>
    <mergeCell ref="A2:B2"/>
    <mergeCell ref="B10:C10"/>
    <mergeCell ref="B7:C7"/>
    <mergeCell ref="B14:C14"/>
    <mergeCell ref="A15:C15"/>
    <mergeCell ref="A3:C3"/>
    <mergeCell ref="A12:B1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Z63"/>
  <sheetViews>
    <sheetView workbookViewId="0" topLeftCell="A1">
      <selection activeCell="O7" sqref="O7"/>
    </sheetView>
  </sheetViews>
  <sheetFormatPr defaultColWidth="9.140625" defaultRowHeight="12.75"/>
  <cols>
    <col min="1" max="1" width="3.28125" style="0" customWidth="1"/>
    <col min="2" max="2" width="30.8515625" style="0" customWidth="1"/>
    <col min="17" max="17" width="10.57421875" style="0" customWidth="1"/>
    <col min="18" max="18" width="13.57421875" style="0" customWidth="1"/>
    <col min="22" max="22" width="12.8515625" style="0" customWidth="1"/>
    <col min="24" max="24" width="11.421875" style="0" customWidth="1"/>
    <col min="25" max="25" width="10.140625" style="0" customWidth="1"/>
  </cols>
  <sheetData>
    <row r="1" spans="1:13" ht="18.75" thickTop="1">
      <c r="A1" s="189" t="s">
        <v>176</v>
      </c>
      <c r="B1" s="190"/>
      <c r="C1" s="190"/>
      <c r="D1" s="190"/>
      <c r="E1" s="190"/>
      <c r="F1" s="190"/>
      <c r="G1" s="190"/>
      <c r="H1" s="190"/>
      <c r="I1" s="191"/>
      <c r="J1" s="19"/>
      <c r="K1" s="19"/>
      <c r="L1" s="19"/>
      <c r="M1" s="19"/>
    </row>
    <row r="2" spans="1:13" ht="18.75" thickBot="1">
      <c r="A2" s="127"/>
      <c r="B2" s="55"/>
      <c r="C2" s="55"/>
      <c r="D2" s="55"/>
      <c r="E2" s="55"/>
      <c r="F2" s="55"/>
      <c r="G2" s="55"/>
      <c r="H2" s="55"/>
      <c r="I2" s="56"/>
      <c r="J2" s="19"/>
      <c r="K2" s="19"/>
      <c r="L2" s="19"/>
      <c r="M2" s="19"/>
    </row>
    <row r="3" spans="1:13" ht="13.5">
      <c r="A3" s="180" t="s">
        <v>58</v>
      </c>
      <c r="B3" s="181"/>
      <c r="C3" s="186"/>
      <c r="D3" s="187"/>
      <c r="E3" s="187"/>
      <c r="F3" s="187"/>
      <c r="G3" s="187"/>
      <c r="H3" s="187"/>
      <c r="I3" s="188"/>
      <c r="J3" s="1"/>
      <c r="K3" s="1"/>
      <c r="L3" s="1"/>
      <c r="M3" s="1"/>
    </row>
    <row r="4" spans="1:13" ht="18">
      <c r="A4" s="175" t="s">
        <v>60</v>
      </c>
      <c r="B4" s="176"/>
      <c r="C4" s="149"/>
      <c r="D4" s="149"/>
      <c r="E4" s="149"/>
      <c r="F4" s="149"/>
      <c r="G4" s="149"/>
      <c r="H4" s="149"/>
      <c r="I4" s="177"/>
      <c r="J4" s="19"/>
      <c r="K4" s="19"/>
      <c r="L4" s="19"/>
      <c r="M4" s="19"/>
    </row>
    <row r="5" spans="1:13" ht="18">
      <c r="A5" s="175" t="s">
        <v>71</v>
      </c>
      <c r="B5" s="176"/>
      <c r="C5" s="149"/>
      <c r="D5" s="149"/>
      <c r="E5" s="149"/>
      <c r="F5" s="149"/>
      <c r="G5" s="149"/>
      <c r="H5" s="149"/>
      <c r="I5" s="177"/>
      <c r="J5" s="19"/>
      <c r="K5" s="19"/>
      <c r="L5" s="19"/>
      <c r="M5" s="19"/>
    </row>
    <row r="6" spans="1:13" ht="18">
      <c r="A6" s="175" t="s">
        <v>142</v>
      </c>
      <c r="B6" s="176"/>
      <c r="C6" s="149"/>
      <c r="D6" s="149"/>
      <c r="E6" s="149"/>
      <c r="F6" s="149"/>
      <c r="G6" s="149"/>
      <c r="H6" s="149"/>
      <c r="I6" s="177"/>
      <c r="J6" s="19"/>
      <c r="K6" s="19"/>
      <c r="L6" s="19"/>
      <c r="M6" s="19"/>
    </row>
    <row r="7" spans="1:13" ht="18">
      <c r="A7" s="175" t="s">
        <v>72</v>
      </c>
      <c r="B7" s="176"/>
      <c r="C7" s="149"/>
      <c r="D7" s="149"/>
      <c r="E7" s="149"/>
      <c r="F7" s="149"/>
      <c r="G7" s="149"/>
      <c r="H7" s="149"/>
      <c r="I7" s="177"/>
      <c r="J7" s="19"/>
      <c r="K7" s="19"/>
      <c r="L7" s="19"/>
      <c r="M7" s="19"/>
    </row>
    <row r="8" spans="1:26" ht="18">
      <c r="A8" s="175" t="s">
        <v>61</v>
      </c>
      <c r="B8" s="176"/>
      <c r="C8" s="149"/>
      <c r="D8" s="149"/>
      <c r="E8" s="149"/>
      <c r="F8" s="149"/>
      <c r="G8" s="149"/>
      <c r="H8" s="149"/>
      <c r="I8" s="177"/>
      <c r="J8" s="19"/>
      <c r="K8" s="19"/>
      <c r="L8" s="19"/>
      <c r="M8" s="19"/>
      <c r="N8" s="58"/>
      <c r="O8" s="58"/>
      <c r="P8" s="58"/>
      <c r="Q8" s="58"/>
      <c r="R8" s="58"/>
      <c r="S8" s="58"/>
      <c r="T8" s="58"/>
      <c r="U8" s="58"/>
      <c r="V8" s="58"/>
      <c r="W8" s="58"/>
      <c r="X8" s="58"/>
      <c r="Y8" s="58"/>
      <c r="Z8" s="58"/>
    </row>
    <row r="9" spans="1:26" ht="18.75" thickBot="1">
      <c r="A9" s="178" t="s">
        <v>59</v>
      </c>
      <c r="B9" s="179"/>
      <c r="C9" s="55"/>
      <c r="D9" s="55"/>
      <c r="E9" s="55"/>
      <c r="F9" s="55"/>
      <c r="G9" s="55"/>
      <c r="H9" s="55"/>
      <c r="I9" s="56"/>
      <c r="J9" s="19"/>
      <c r="K9" s="19"/>
      <c r="L9" s="19"/>
      <c r="M9" s="19"/>
      <c r="N9" s="58"/>
      <c r="O9" s="217"/>
      <c r="P9" s="218"/>
      <c r="Q9" s="218"/>
      <c r="R9" s="218"/>
      <c r="S9" s="218"/>
      <c r="T9" s="218"/>
      <c r="U9" s="218"/>
      <c r="V9" s="218"/>
      <c r="W9" s="218"/>
      <c r="X9" s="218"/>
      <c r="Y9" s="218"/>
      <c r="Z9" s="58"/>
    </row>
    <row r="10" spans="1:26" ht="13.5" thickTop="1">
      <c r="A10" s="167" t="s">
        <v>56</v>
      </c>
      <c r="B10" s="168"/>
      <c r="C10" s="125">
        <v>2008</v>
      </c>
      <c r="D10" s="125">
        <f aca="true" t="shared" si="0" ref="D10:M10">+C10+1</f>
        <v>2009</v>
      </c>
      <c r="E10" s="125">
        <f t="shared" si="0"/>
        <v>2010</v>
      </c>
      <c r="F10" s="125">
        <f t="shared" si="0"/>
        <v>2011</v>
      </c>
      <c r="G10" s="125">
        <f t="shared" si="0"/>
        <v>2012</v>
      </c>
      <c r="H10" s="125">
        <f t="shared" si="0"/>
        <v>2013</v>
      </c>
      <c r="I10" s="125">
        <f t="shared" si="0"/>
        <v>2014</v>
      </c>
      <c r="J10" s="125">
        <f t="shared" si="0"/>
        <v>2015</v>
      </c>
      <c r="K10" s="125">
        <f t="shared" si="0"/>
        <v>2016</v>
      </c>
      <c r="L10" s="125">
        <f t="shared" si="0"/>
        <v>2017</v>
      </c>
      <c r="M10" s="134">
        <f t="shared" si="0"/>
        <v>2018</v>
      </c>
      <c r="N10" s="58"/>
      <c r="O10" s="216"/>
      <c r="P10" s="216"/>
      <c r="Q10" s="59"/>
      <c r="R10" s="59"/>
      <c r="S10" s="59"/>
      <c r="T10" s="59"/>
      <c r="U10" s="59"/>
      <c r="V10" s="59"/>
      <c r="W10" s="59"/>
      <c r="X10" s="59"/>
      <c r="Y10" s="59"/>
      <c r="Z10" s="58"/>
    </row>
    <row r="11" spans="1:26" ht="12.75">
      <c r="A11" s="37"/>
      <c r="B11" s="10"/>
      <c r="C11" s="10"/>
      <c r="D11" s="10"/>
      <c r="E11" s="10"/>
      <c r="F11" s="10"/>
      <c r="G11" s="10"/>
      <c r="H11" s="10"/>
      <c r="I11" s="10"/>
      <c r="J11" s="10"/>
      <c r="K11" s="10"/>
      <c r="L11" s="10"/>
      <c r="M11" s="135"/>
      <c r="N11" s="58"/>
      <c r="O11" s="216"/>
      <c r="P11" s="216"/>
      <c r="Q11" s="182"/>
      <c r="R11" s="59"/>
      <c r="S11" s="59"/>
      <c r="T11" s="59"/>
      <c r="U11" s="59"/>
      <c r="V11" s="59"/>
      <c r="W11" s="59"/>
      <c r="X11" s="59"/>
      <c r="Y11" s="59"/>
      <c r="Z11" s="58"/>
    </row>
    <row r="12" spans="1:26" ht="12.75">
      <c r="A12" s="169" t="s">
        <v>10</v>
      </c>
      <c r="B12" s="171"/>
      <c r="C12" s="10"/>
      <c r="D12" s="10"/>
      <c r="E12" s="10"/>
      <c r="F12" s="10"/>
      <c r="G12" s="10"/>
      <c r="H12" s="10"/>
      <c r="I12" s="10"/>
      <c r="J12" s="10"/>
      <c r="K12" s="10"/>
      <c r="L12" s="10"/>
      <c r="M12" s="135"/>
      <c r="N12" s="58"/>
      <c r="O12" s="59"/>
      <c r="P12" s="59"/>
      <c r="Q12" s="59"/>
      <c r="R12" s="59"/>
      <c r="S12" s="137"/>
      <c r="T12" s="138"/>
      <c r="U12" s="139"/>
      <c r="V12" s="137"/>
      <c r="W12" s="140"/>
      <c r="X12" s="141"/>
      <c r="Y12" s="59"/>
      <c r="Z12" s="58"/>
    </row>
    <row r="13" spans="1:26" ht="12.75">
      <c r="A13" s="37"/>
      <c r="B13" s="128" t="s">
        <v>147</v>
      </c>
      <c r="C13" s="10"/>
      <c r="D13" s="10"/>
      <c r="E13" s="10"/>
      <c r="F13" s="10"/>
      <c r="G13" s="10"/>
      <c r="H13" s="10"/>
      <c r="I13" s="10"/>
      <c r="J13" s="10"/>
      <c r="K13" s="10"/>
      <c r="L13" s="10"/>
      <c r="M13" s="135"/>
      <c r="N13" s="58"/>
      <c r="O13" s="59"/>
      <c r="P13" s="59"/>
      <c r="Q13" s="59"/>
      <c r="R13" s="59"/>
      <c r="S13" s="137"/>
      <c r="T13" s="138"/>
      <c r="U13" s="139"/>
      <c r="V13" s="137"/>
      <c r="W13" s="140"/>
      <c r="X13" s="141"/>
      <c r="Y13" s="59"/>
      <c r="Z13" s="58"/>
    </row>
    <row r="14" spans="1:26" ht="12.75">
      <c r="A14" s="37"/>
      <c r="B14" s="128" t="s">
        <v>148</v>
      </c>
      <c r="C14" s="10"/>
      <c r="D14" s="10"/>
      <c r="E14" s="10"/>
      <c r="F14" s="10"/>
      <c r="G14" s="10"/>
      <c r="H14" s="10"/>
      <c r="I14" s="10"/>
      <c r="J14" s="10"/>
      <c r="K14" s="10"/>
      <c r="L14" s="10"/>
      <c r="M14" s="135"/>
      <c r="N14" s="58"/>
      <c r="O14" s="59"/>
      <c r="P14" s="59"/>
      <c r="Q14" s="59"/>
      <c r="R14" s="59"/>
      <c r="S14" s="137"/>
      <c r="T14" s="138"/>
      <c r="U14" s="139"/>
      <c r="V14" s="137"/>
      <c r="W14" s="140"/>
      <c r="X14" s="141"/>
      <c r="Y14" s="59"/>
      <c r="Z14" s="58"/>
    </row>
    <row r="15" spans="1:26" ht="12.75">
      <c r="A15" s="37"/>
      <c r="B15" s="128" t="s">
        <v>149</v>
      </c>
      <c r="C15" s="10"/>
      <c r="D15" s="10"/>
      <c r="E15" s="10"/>
      <c r="F15" s="10"/>
      <c r="G15" s="10"/>
      <c r="H15" s="10"/>
      <c r="I15" s="10"/>
      <c r="J15" s="10"/>
      <c r="K15" s="10"/>
      <c r="L15" s="10"/>
      <c r="M15" s="135"/>
      <c r="N15" s="58"/>
      <c r="O15" s="216"/>
      <c r="P15" s="182"/>
      <c r="Q15" s="182"/>
      <c r="R15" s="59"/>
      <c r="S15" s="137"/>
      <c r="T15" s="138"/>
      <c r="U15" s="139"/>
      <c r="V15" s="137"/>
      <c r="W15" s="140"/>
      <c r="X15" s="141"/>
      <c r="Y15" s="141"/>
      <c r="Z15" s="58"/>
    </row>
    <row r="16" spans="1:26" ht="12.75">
      <c r="A16" s="37"/>
      <c r="B16" s="128" t="s">
        <v>150</v>
      </c>
      <c r="C16" s="10"/>
      <c r="D16" s="10"/>
      <c r="E16" s="10"/>
      <c r="F16" s="10"/>
      <c r="G16" s="10"/>
      <c r="H16" s="10"/>
      <c r="I16" s="10"/>
      <c r="J16" s="10"/>
      <c r="K16" s="10"/>
      <c r="L16" s="10"/>
      <c r="M16" s="135"/>
      <c r="N16" s="58"/>
      <c r="O16" s="59"/>
      <c r="P16" s="136"/>
      <c r="Q16" s="59"/>
      <c r="R16" s="59"/>
      <c r="S16" s="137"/>
      <c r="T16" s="138"/>
      <c r="U16" s="139"/>
      <c r="V16" s="137"/>
      <c r="W16" s="140"/>
      <c r="X16" s="141"/>
      <c r="Y16" s="141"/>
      <c r="Z16" s="58"/>
    </row>
    <row r="17" spans="1:26" ht="12.75">
      <c r="A17" s="37"/>
      <c r="B17" s="128" t="s">
        <v>151</v>
      </c>
      <c r="C17" s="10"/>
      <c r="D17" s="10"/>
      <c r="E17" s="10"/>
      <c r="F17" s="10"/>
      <c r="G17" s="10"/>
      <c r="H17" s="10"/>
      <c r="I17" s="10"/>
      <c r="J17" s="10"/>
      <c r="K17" s="10"/>
      <c r="L17" s="10"/>
      <c r="M17" s="135"/>
      <c r="N17" s="58"/>
      <c r="O17" s="216"/>
      <c r="P17" s="216"/>
      <c r="Q17" s="182"/>
      <c r="R17" s="59"/>
      <c r="S17" s="137"/>
      <c r="T17" s="138"/>
      <c r="U17" s="139"/>
      <c r="V17" s="137"/>
      <c r="W17" s="140"/>
      <c r="X17" s="141"/>
      <c r="Y17" s="59"/>
      <c r="Z17" s="58"/>
    </row>
    <row r="18" spans="1:26" ht="12.75">
      <c r="A18" s="37"/>
      <c r="B18" s="128" t="s">
        <v>152</v>
      </c>
      <c r="C18" s="10"/>
      <c r="D18" s="10"/>
      <c r="E18" s="10"/>
      <c r="F18" s="10"/>
      <c r="G18" s="10"/>
      <c r="H18" s="10"/>
      <c r="I18" s="10"/>
      <c r="J18" s="10"/>
      <c r="K18" s="10"/>
      <c r="L18" s="10"/>
      <c r="M18" s="135"/>
      <c r="N18" s="58"/>
      <c r="O18" s="136"/>
      <c r="P18" s="136"/>
      <c r="Q18" s="59"/>
      <c r="R18" s="59"/>
      <c r="S18" s="137"/>
      <c r="T18" s="138"/>
      <c r="U18" s="139"/>
      <c r="V18" s="137"/>
      <c r="W18" s="140"/>
      <c r="X18" s="141"/>
      <c r="Y18" s="59"/>
      <c r="Z18" s="58"/>
    </row>
    <row r="19" spans="1:26" ht="12.75">
      <c r="A19" s="37"/>
      <c r="B19" s="128" t="s">
        <v>153</v>
      </c>
      <c r="C19" s="10"/>
      <c r="D19" s="10"/>
      <c r="E19" s="10"/>
      <c r="F19" s="10"/>
      <c r="G19" s="10"/>
      <c r="H19" s="10"/>
      <c r="I19" s="10"/>
      <c r="J19" s="10"/>
      <c r="K19" s="10"/>
      <c r="L19" s="10"/>
      <c r="M19" s="135"/>
      <c r="N19" s="58"/>
      <c r="O19" s="136"/>
      <c r="P19" s="136"/>
      <c r="Q19" s="59"/>
      <c r="R19" s="59"/>
      <c r="S19" s="137"/>
      <c r="T19" s="138"/>
      <c r="U19" s="139"/>
      <c r="V19" s="137"/>
      <c r="W19" s="140"/>
      <c r="X19" s="141"/>
      <c r="Y19" s="59"/>
      <c r="Z19" s="58"/>
    </row>
    <row r="20" spans="1:26" ht="12.75">
      <c r="A20" s="37"/>
      <c r="B20" s="128" t="s">
        <v>154</v>
      </c>
      <c r="C20" s="10"/>
      <c r="D20" s="10"/>
      <c r="E20" s="10"/>
      <c r="F20" s="10"/>
      <c r="G20" s="10"/>
      <c r="H20" s="10"/>
      <c r="I20" s="10"/>
      <c r="J20" s="10"/>
      <c r="K20" s="10"/>
      <c r="L20" s="10"/>
      <c r="M20" s="135"/>
      <c r="N20" s="58"/>
      <c r="O20" s="136"/>
      <c r="P20" s="216"/>
      <c r="Q20" s="182"/>
      <c r="R20" s="59"/>
      <c r="S20" s="137"/>
      <c r="T20" s="138"/>
      <c r="U20" s="139"/>
      <c r="V20" s="137"/>
      <c r="W20" s="140"/>
      <c r="X20" s="141"/>
      <c r="Y20" s="141"/>
      <c r="Z20" s="58"/>
    </row>
    <row r="21" spans="1:26" ht="12.75">
      <c r="A21" s="37"/>
      <c r="B21" s="128" t="s">
        <v>155</v>
      </c>
      <c r="C21" s="10"/>
      <c r="D21" s="10"/>
      <c r="E21" s="10"/>
      <c r="F21" s="10"/>
      <c r="G21" s="10"/>
      <c r="H21" s="10"/>
      <c r="I21" s="10"/>
      <c r="J21" s="10"/>
      <c r="K21" s="10"/>
      <c r="L21" s="10"/>
      <c r="M21" s="135"/>
      <c r="N21" s="58"/>
      <c r="O21" s="136"/>
      <c r="P21" s="136"/>
      <c r="Q21" s="59"/>
      <c r="R21" s="59"/>
      <c r="S21" s="137"/>
      <c r="T21" s="138"/>
      <c r="U21" s="139"/>
      <c r="V21" s="137"/>
      <c r="W21" s="140"/>
      <c r="X21" s="141"/>
      <c r="Y21" s="59"/>
      <c r="Z21" s="58"/>
    </row>
    <row r="22" spans="1:26" ht="12.75">
      <c r="A22" s="37"/>
      <c r="B22" s="128" t="s">
        <v>156</v>
      </c>
      <c r="C22" s="10"/>
      <c r="D22" s="10"/>
      <c r="E22" s="10"/>
      <c r="F22" s="10"/>
      <c r="G22" s="10"/>
      <c r="H22" s="10"/>
      <c r="I22" s="10"/>
      <c r="J22" s="10"/>
      <c r="K22" s="10"/>
      <c r="L22" s="10"/>
      <c r="M22" s="135"/>
      <c r="N22" s="58"/>
      <c r="O22" s="216"/>
      <c r="P22" s="216"/>
      <c r="Q22" s="182"/>
      <c r="R22" s="59"/>
      <c r="S22" s="137"/>
      <c r="T22" s="138"/>
      <c r="U22" s="139"/>
      <c r="V22" s="137"/>
      <c r="W22" s="140"/>
      <c r="X22" s="141"/>
      <c r="Y22" s="59"/>
      <c r="Z22" s="58"/>
    </row>
    <row r="23" spans="1:26" ht="12.75">
      <c r="A23" s="37"/>
      <c r="B23" s="32" t="s">
        <v>13</v>
      </c>
      <c r="C23" s="10"/>
      <c r="D23" s="10">
        <f aca="true" t="shared" si="1" ref="D23:M23">SUM(D13:D21)</f>
        <v>0</v>
      </c>
      <c r="E23" s="10">
        <f t="shared" si="1"/>
        <v>0</v>
      </c>
      <c r="F23" s="10">
        <f t="shared" si="1"/>
        <v>0</v>
      </c>
      <c r="G23" s="10">
        <f t="shared" si="1"/>
        <v>0</v>
      </c>
      <c r="H23" s="10">
        <f t="shared" si="1"/>
        <v>0</v>
      </c>
      <c r="I23" s="10">
        <f t="shared" si="1"/>
        <v>0</v>
      </c>
      <c r="J23" s="10">
        <f t="shared" si="1"/>
        <v>0</v>
      </c>
      <c r="K23" s="10">
        <f t="shared" si="1"/>
        <v>0</v>
      </c>
      <c r="L23" s="10">
        <f t="shared" si="1"/>
        <v>0</v>
      </c>
      <c r="M23" s="135">
        <f t="shared" si="1"/>
        <v>0</v>
      </c>
      <c r="N23" s="58"/>
      <c r="O23" s="136"/>
      <c r="P23" s="136"/>
      <c r="Q23" s="59"/>
      <c r="R23" s="59"/>
      <c r="S23" s="137"/>
      <c r="T23" s="138"/>
      <c r="U23" s="139"/>
      <c r="V23" s="137"/>
      <c r="W23" s="140"/>
      <c r="X23" s="141"/>
      <c r="Y23" s="59"/>
      <c r="Z23" s="58"/>
    </row>
    <row r="24" spans="1:26" ht="12.75">
      <c r="A24" s="169" t="s">
        <v>15</v>
      </c>
      <c r="B24" s="171"/>
      <c r="C24" s="10"/>
      <c r="D24" s="10"/>
      <c r="E24" s="10"/>
      <c r="F24" s="10"/>
      <c r="G24" s="10"/>
      <c r="H24" s="10"/>
      <c r="I24" s="10"/>
      <c r="J24" s="10"/>
      <c r="K24" s="10"/>
      <c r="L24" s="10"/>
      <c r="M24" s="135"/>
      <c r="N24" s="58"/>
      <c r="O24" s="136"/>
      <c r="P24" s="136"/>
      <c r="Q24" s="59"/>
      <c r="R24" s="59"/>
      <c r="S24" s="137"/>
      <c r="T24" s="138"/>
      <c r="U24" s="139"/>
      <c r="V24" s="137"/>
      <c r="W24" s="140"/>
      <c r="X24" s="141"/>
      <c r="Y24" s="59"/>
      <c r="Z24" s="58"/>
    </row>
    <row r="25" spans="1:26" ht="12.75">
      <c r="A25" s="37"/>
      <c r="B25" s="10" t="s">
        <v>21</v>
      </c>
      <c r="C25" s="10"/>
      <c r="D25" s="10"/>
      <c r="E25" s="10"/>
      <c r="F25" s="10"/>
      <c r="G25" s="10"/>
      <c r="H25" s="10"/>
      <c r="I25" s="10"/>
      <c r="J25" s="10"/>
      <c r="K25" s="10"/>
      <c r="L25" s="10"/>
      <c r="M25" s="135"/>
      <c r="N25" s="58"/>
      <c r="O25" s="136"/>
      <c r="P25" s="216"/>
      <c r="Q25" s="182"/>
      <c r="R25" s="59"/>
      <c r="S25" s="137"/>
      <c r="T25" s="138"/>
      <c r="U25" s="139"/>
      <c r="V25" s="137"/>
      <c r="W25" s="140"/>
      <c r="X25" s="141"/>
      <c r="Y25" s="141"/>
      <c r="Z25" s="58"/>
    </row>
    <row r="26" spans="1:26" ht="12.75">
      <c r="A26" s="37"/>
      <c r="B26" s="10" t="s">
        <v>12</v>
      </c>
      <c r="C26" s="10"/>
      <c r="D26" s="10"/>
      <c r="E26" s="10"/>
      <c r="F26" s="10"/>
      <c r="G26" s="10"/>
      <c r="H26" s="10"/>
      <c r="I26" s="10"/>
      <c r="J26" s="10"/>
      <c r="K26" s="10"/>
      <c r="L26" s="10"/>
      <c r="M26" s="135"/>
      <c r="N26" s="58"/>
      <c r="O26" s="136"/>
      <c r="P26" s="136"/>
      <c r="Q26" s="59"/>
      <c r="R26" s="59"/>
      <c r="S26" s="137"/>
      <c r="T26" s="138"/>
      <c r="U26" s="139"/>
      <c r="V26" s="137"/>
      <c r="W26" s="140"/>
      <c r="X26" s="141"/>
      <c r="Y26" s="59"/>
      <c r="Z26" s="58"/>
    </row>
    <row r="27" spans="1:26" ht="12.75">
      <c r="A27" s="37"/>
      <c r="B27" s="10" t="s">
        <v>14</v>
      </c>
      <c r="C27" s="10"/>
      <c r="D27" s="10"/>
      <c r="E27" s="10"/>
      <c r="F27" s="10"/>
      <c r="G27" s="10"/>
      <c r="H27" s="10"/>
      <c r="I27" s="10"/>
      <c r="J27" s="10"/>
      <c r="K27" s="10"/>
      <c r="L27" s="10"/>
      <c r="M27" s="135"/>
      <c r="N27" s="58"/>
      <c r="O27" s="216"/>
      <c r="P27" s="216"/>
      <c r="Q27" s="182"/>
      <c r="R27" s="59"/>
      <c r="S27" s="137"/>
      <c r="T27" s="138"/>
      <c r="U27" s="139"/>
      <c r="V27" s="137"/>
      <c r="W27" s="140"/>
      <c r="X27" s="141"/>
      <c r="Y27" s="141"/>
      <c r="Z27" s="58"/>
    </row>
    <row r="28" spans="1:26" ht="12.75">
      <c r="A28" s="37"/>
      <c r="B28" s="10" t="s">
        <v>1</v>
      </c>
      <c r="C28" s="10"/>
      <c r="D28" s="10"/>
      <c r="E28" s="10" t="s">
        <v>0</v>
      </c>
      <c r="F28" s="10"/>
      <c r="G28" s="10"/>
      <c r="H28" s="10"/>
      <c r="I28" s="10"/>
      <c r="J28" s="10"/>
      <c r="K28" s="10"/>
      <c r="L28" s="10"/>
      <c r="M28" s="135"/>
      <c r="N28" s="58"/>
      <c r="O28" s="58"/>
      <c r="P28" s="58"/>
      <c r="Q28" s="58"/>
      <c r="R28" s="58"/>
      <c r="S28" s="58"/>
      <c r="T28" s="58"/>
      <c r="U28" s="58"/>
      <c r="V28" s="58"/>
      <c r="W28" s="58"/>
      <c r="X28" s="58"/>
      <c r="Y28" s="58"/>
      <c r="Z28" s="58"/>
    </row>
    <row r="29" spans="1:13" ht="12.75">
      <c r="A29" s="37"/>
      <c r="B29" s="10" t="s">
        <v>2</v>
      </c>
      <c r="C29" s="10"/>
      <c r="D29" s="10"/>
      <c r="E29" s="10"/>
      <c r="F29" s="10"/>
      <c r="G29" s="10"/>
      <c r="H29" s="10"/>
      <c r="I29" s="10"/>
      <c r="J29" s="10"/>
      <c r="K29" s="10"/>
      <c r="L29" s="10"/>
      <c r="M29" s="36"/>
    </row>
    <row r="30" spans="1:13" ht="12.75">
      <c r="A30" s="37"/>
      <c r="B30" s="10" t="s">
        <v>3</v>
      </c>
      <c r="C30" s="10"/>
      <c r="D30" s="10"/>
      <c r="E30" s="10"/>
      <c r="F30" s="10"/>
      <c r="G30" s="10"/>
      <c r="H30" s="10"/>
      <c r="I30" s="10"/>
      <c r="J30" s="10"/>
      <c r="K30" s="10"/>
      <c r="L30" s="10"/>
      <c r="M30" s="36"/>
    </row>
    <row r="31" spans="1:13" ht="12.75">
      <c r="A31" s="37"/>
      <c r="B31" s="32" t="s">
        <v>16</v>
      </c>
      <c r="C31" s="10"/>
      <c r="D31" s="10"/>
      <c r="E31" s="10">
        <f aca="true" t="shared" si="2" ref="E31:M31">SUM(E25:E30)</f>
        <v>0</v>
      </c>
      <c r="F31" s="10">
        <f t="shared" si="2"/>
        <v>0</v>
      </c>
      <c r="G31" s="10">
        <f t="shared" si="2"/>
        <v>0</v>
      </c>
      <c r="H31" s="10">
        <f t="shared" si="2"/>
        <v>0</v>
      </c>
      <c r="I31" s="10">
        <f t="shared" si="2"/>
        <v>0</v>
      </c>
      <c r="J31" s="10">
        <f t="shared" si="2"/>
        <v>0</v>
      </c>
      <c r="K31" s="10">
        <f t="shared" si="2"/>
        <v>0</v>
      </c>
      <c r="L31" s="10">
        <f t="shared" si="2"/>
        <v>0</v>
      </c>
      <c r="M31" s="36">
        <f t="shared" si="2"/>
        <v>0</v>
      </c>
    </row>
    <row r="32" spans="1:13" ht="12.75">
      <c r="A32" s="37"/>
      <c r="B32" s="32" t="s">
        <v>22</v>
      </c>
      <c r="C32" s="10"/>
      <c r="D32" s="10"/>
      <c r="E32" s="10">
        <f aca="true" t="shared" si="3" ref="E32:M32">+E31+E23</f>
        <v>0</v>
      </c>
      <c r="F32" s="10">
        <f t="shared" si="3"/>
        <v>0</v>
      </c>
      <c r="G32" s="10">
        <f t="shared" si="3"/>
        <v>0</v>
      </c>
      <c r="H32" s="10">
        <f t="shared" si="3"/>
        <v>0</v>
      </c>
      <c r="I32" s="10">
        <f t="shared" si="3"/>
        <v>0</v>
      </c>
      <c r="J32" s="10">
        <f t="shared" si="3"/>
        <v>0</v>
      </c>
      <c r="K32" s="10">
        <f t="shared" si="3"/>
        <v>0</v>
      </c>
      <c r="L32" s="10">
        <f t="shared" si="3"/>
        <v>0</v>
      </c>
      <c r="M32" s="36">
        <f t="shared" si="3"/>
        <v>0</v>
      </c>
    </row>
    <row r="33" spans="1:13" ht="12.75">
      <c r="A33" s="37"/>
      <c r="B33" s="10"/>
      <c r="C33" s="10"/>
      <c r="D33" s="10"/>
      <c r="E33" s="10"/>
      <c r="F33" s="10"/>
      <c r="G33" s="10"/>
      <c r="H33" s="10"/>
      <c r="I33" s="10"/>
      <c r="J33" s="10"/>
      <c r="K33" s="10"/>
      <c r="L33" s="10"/>
      <c r="M33" s="36"/>
    </row>
    <row r="34" spans="1:13" ht="12.75">
      <c r="A34" s="169" t="s">
        <v>107</v>
      </c>
      <c r="B34" s="171"/>
      <c r="C34" s="10"/>
      <c r="D34" s="10"/>
      <c r="E34" s="10"/>
      <c r="F34" s="10"/>
      <c r="G34" s="10"/>
      <c r="H34" s="10"/>
      <c r="I34" s="10"/>
      <c r="J34" s="10"/>
      <c r="K34" s="10"/>
      <c r="L34" s="10"/>
      <c r="M34" s="36"/>
    </row>
    <row r="35" spans="1:13" ht="12.75">
      <c r="A35" s="37"/>
      <c r="B35" s="10" t="s">
        <v>163</v>
      </c>
      <c r="C35" s="10"/>
      <c r="D35" s="45">
        <f>+Y51/1000</f>
        <v>0</v>
      </c>
      <c r="E35" s="45">
        <f aca="true" t="shared" si="4" ref="E35:M35">D35</f>
        <v>0</v>
      </c>
      <c r="F35" s="45">
        <f t="shared" si="4"/>
        <v>0</v>
      </c>
      <c r="G35" s="45">
        <f t="shared" si="4"/>
        <v>0</v>
      </c>
      <c r="H35" s="45">
        <f t="shared" si="4"/>
        <v>0</v>
      </c>
      <c r="I35" s="45">
        <f t="shared" si="4"/>
        <v>0</v>
      </c>
      <c r="J35" s="45">
        <f t="shared" si="4"/>
        <v>0</v>
      </c>
      <c r="K35" s="45">
        <f t="shared" si="4"/>
        <v>0</v>
      </c>
      <c r="L35" s="45">
        <f t="shared" si="4"/>
        <v>0</v>
      </c>
      <c r="M35" s="126">
        <f t="shared" si="4"/>
        <v>0</v>
      </c>
    </row>
    <row r="36" spans="1:13" ht="12.75">
      <c r="A36" s="37"/>
      <c r="B36" s="10" t="s">
        <v>146</v>
      </c>
      <c r="C36" s="47">
        <f>+Adoption!C18</f>
        <v>0</v>
      </c>
      <c r="D36" s="47">
        <f>+Adoption!D18</f>
        <v>0</v>
      </c>
      <c r="E36" s="47">
        <f>+Adoption!E18</f>
        <v>0</v>
      </c>
      <c r="F36" s="47">
        <f>+Adoption!F18</f>
        <v>0</v>
      </c>
      <c r="G36" s="47">
        <f>+Adoption!G18</f>
        <v>0</v>
      </c>
      <c r="H36" s="47">
        <f>+Adoption!H18</f>
        <v>0</v>
      </c>
      <c r="I36" s="47">
        <f>+Adoption!I18</f>
        <v>0</v>
      </c>
      <c r="J36" s="47">
        <f>+Adoption!J18</f>
        <v>0</v>
      </c>
      <c r="K36" s="47">
        <f>+Adoption!K18</f>
        <v>0</v>
      </c>
      <c r="L36" s="47">
        <f>+Adoption!L18</f>
        <v>0</v>
      </c>
      <c r="M36" s="47">
        <f>+Adoption!M18</f>
        <v>0</v>
      </c>
    </row>
    <row r="37" spans="1:13" ht="12.75">
      <c r="A37" s="37"/>
      <c r="B37" s="170" t="s">
        <v>145</v>
      </c>
      <c r="C37" s="170"/>
      <c r="D37" s="45">
        <f aca="true" t="shared" si="5" ref="D37:M37">+D36-D23</f>
        <v>0</v>
      </c>
      <c r="E37" s="45">
        <f t="shared" si="5"/>
        <v>0</v>
      </c>
      <c r="F37" s="45">
        <f t="shared" si="5"/>
        <v>0</v>
      </c>
      <c r="G37" s="45">
        <f t="shared" si="5"/>
        <v>0</v>
      </c>
      <c r="H37" s="45">
        <f t="shared" si="5"/>
        <v>0</v>
      </c>
      <c r="I37" s="45">
        <f t="shared" si="5"/>
        <v>0</v>
      </c>
      <c r="J37" s="45">
        <f t="shared" si="5"/>
        <v>0</v>
      </c>
      <c r="K37" s="45">
        <f t="shared" si="5"/>
        <v>0</v>
      </c>
      <c r="L37" s="45">
        <f t="shared" si="5"/>
        <v>0</v>
      </c>
      <c r="M37" s="126">
        <f t="shared" si="5"/>
        <v>0</v>
      </c>
    </row>
    <row r="38" spans="1:13" ht="12.75">
      <c r="A38" s="37"/>
      <c r="B38" s="10"/>
      <c r="C38" s="10"/>
      <c r="D38" s="45"/>
      <c r="E38" s="45"/>
      <c r="F38" s="45"/>
      <c r="G38" s="45"/>
      <c r="H38" s="45"/>
      <c r="I38" s="45"/>
      <c r="J38" s="45"/>
      <c r="K38" s="45"/>
      <c r="L38" s="45"/>
      <c r="M38" s="126"/>
    </row>
    <row r="39" spans="1:13" ht="12.75">
      <c r="A39" s="37"/>
      <c r="B39" s="10" t="s">
        <v>106</v>
      </c>
      <c r="C39" s="10">
        <f>+Y56/1000</f>
        <v>0</v>
      </c>
      <c r="D39" s="10">
        <f aca="true" t="shared" si="6" ref="D39:M39">+Z56/1000</f>
        <v>0</v>
      </c>
      <c r="E39" s="10">
        <f t="shared" si="6"/>
        <v>0</v>
      </c>
      <c r="F39" s="10">
        <f t="shared" si="6"/>
        <v>0</v>
      </c>
      <c r="G39" s="10">
        <f t="shared" si="6"/>
        <v>0</v>
      </c>
      <c r="H39" s="10">
        <f t="shared" si="6"/>
        <v>0</v>
      </c>
      <c r="I39" s="10">
        <f t="shared" si="6"/>
        <v>0</v>
      </c>
      <c r="J39" s="10">
        <f t="shared" si="6"/>
        <v>0</v>
      </c>
      <c r="K39" s="10">
        <f t="shared" si="6"/>
        <v>0</v>
      </c>
      <c r="L39" s="10">
        <f t="shared" si="6"/>
        <v>0</v>
      </c>
      <c r="M39" s="10">
        <f t="shared" si="6"/>
        <v>0</v>
      </c>
    </row>
    <row r="40" spans="1:13" ht="12.75">
      <c r="A40" s="37"/>
      <c r="B40" s="10" t="s">
        <v>175</v>
      </c>
      <c r="C40" s="10">
        <f>+Y61/1000</f>
        <v>0</v>
      </c>
      <c r="D40" s="10">
        <f aca="true" t="shared" si="7" ref="D40:M40">+Z61/1000</f>
        <v>0</v>
      </c>
      <c r="E40" s="10">
        <f t="shared" si="7"/>
        <v>0</v>
      </c>
      <c r="F40" s="10">
        <f t="shared" si="7"/>
        <v>0</v>
      </c>
      <c r="G40" s="10">
        <f t="shared" si="7"/>
        <v>0</v>
      </c>
      <c r="H40" s="10">
        <f t="shared" si="7"/>
        <v>0</v>
      </c>
      <c r="I40" s="10">
        <f t="shared" si="7"/>
        <v>0</v>
      </c>
      <c r="J40" s="10">
        <f t="shared" si="7"/>
        <v>0</v>
      </c>
      <c r="K40" s="10">
        <f t="shared" si="7"/>
        <v>0</v>
      </c>
      <c r="L40" s="10">
        <f t="shared" si="7"/>
        <v>0</v>
      </c>
      <c r="M40" s="10">
        <f t="shared" si="7"/>
        <v>0</v>
      </c>
    </row>
    <row r="41" spans="1:13" ht="12.75">
      <c r="A41" s="37"/>
      <c r="B41" s="10" t="s">
        <v>2</v>
      </c>
      <c r="C41" s="10"/>
      <c r="D41" s="10"/>
      <c r="E41" s="10"/>
      <c r="F41" s="10"/>
      <c r="G41" s="10"/>
      <c r="H41" s="10"/>
      <c r="I41" s="10"/>
      <c r="J41" s="10"/>
      <c r="K41" s="10"/>
      <c r="L41" s="10"/>
      <c r="M41" s="36"/>
    </row>
    <row r="42" spans="1:13" ht="12.75">
      <c r="A42" s="37"/>
      <c r="B42" s="10"/>
      <c r="C42" s="10"/>
      <c r="D42" s="10"/>
      <c r="E42" s="10"/>
      <c r="F42" s="10"/>
      <c r="G42" s="10"/>
      <c r="H42" s="10"/>
      <c r="I42" s="10"/>
      <c r="J42" s="10"/>
      <c r="K42" s="10"/>
      <c r="L42" s="10"/>
      <c r="M42" s="36"/>
    </row>
    <row r="43" spans="1:13" ht="13.5" thickBot="1">
      <c r="A43" s="173" t="s">
        <v>159</v>
      </c>
      <c r="B43" s="154"/>
      <c r="C43" s="41">
        <f aca="true" t="shared" si="8" ref="C43:M43">SUM(C35:C40)</f>
        <v>0</v>
      </c>
      <c r="D43" s="41">
        <f t="shared" si="8"/>
        <v>0</v>
      </c>
      <c r="E43" s="41">
        <f t="shared" si="8"/>
        <v>0</v>
      </c>
      <c r="F43" s="41">
        <f t="shared" si="8"/>
        <v>0</v>
      </c>
      <c r="G43" s="41">
        <f t="shared" si="8"/>
        <v>0</v>
      </c>
      <c r="H43" s="41">
        <f t="shared" si="8"/>
        <v>0</v>
      </c>
      <c r="I43" s="41">
        <f t="shared" si="8"/>
        <v>0</v>
      </c>
      <c r="J43" s="41">
        <f t="shared" si="8"/>
        <v>0</v>
      </c>
      <c r="K43" s="41">
        <f t="shared" si="8"/>
        <v>0</v>
      </c>
      <c r="L43" s="41">
        <f t="shared" si="8"/>
        <v>0</v>
      </c>
      <c r="M43" s="42">
        <f t="shared" si="8"/>
        <v>0</v>
      </c>
    </row>
    <row r="44" spans="1:13" ht="14.25" thickBot="1" thickTop="1">
      <c r="A44" s="184" t="s">
        <v>160</v>
      </c>
      <c r="B44" s="185"/>
      <c r="C44" s="129">
        <f>+C43*Adoption!C10</f>
        <v>0</v>
      </c>
      <c r="D44" s="129">
        <f>+D43*Adoption!D10</f>
        <v>0</v>
      </c>
      <c r="E44" s="129">
        <f>+E43*Adoption!E10</f>
        <v>0</v>
      </c>
      <c r="F44" s="129">
        <f>+F43*Adoption!F10</f>
        <v>0</v>
      </c>
      <c r="G44" s="129">
        <f>+G43*Adoption!G10</f>
        <v>0</v>
      </c>
      <c r="H44" s="129">
        <f>+H43*Adoption!H10</f>
        <v>0</v>
      </c>
      <c r="I44" s="129">
        <f>+I43*Adoption!I10</f>
        <v>0</v>
      </c>
      <c r="J44" s="129">
        <f>+J43*Adoption!J10</f>
        <v>0</v>
      </c>
      <c r="K44" s="129">
        <f>+K43*Adoption!K10</f>
        <v>0</v>
      </c>
      <c r="L44" s="129">
        <f>+L43*Adoption!L10</f>
        <v>0</v>
      </c>
      <c r="M44" s="129">
        <f>+M43*Adoption!M10</f>
        <v>0</v>
      </c>
    </row>
    <row r="45" spans="15:25" ht="19.5" thickBot="1" thickTop="1">
      <c r="O45" s="211" t="s">
        <v>171</v>
      </c>
      <c r="P45" s="212"/>
      <c r="Q45" s="212"/>
      <c r="R45" s="212"/>
      <c r="S45" s="212"/>
      <c r="T45" s="212"/>
      <c r="U45" s="212"/>
      <c r="V45" s="212"/>
      <c r="W45" s="212"/>
      <c r="X45" s="212"/>
      <c r="Y45" s="213"/>
    </row>
    <row r="46" spans="15:25" ht="38.25">
      <c r="O46" s="214" t="s">
        <v>78</v>
      </c>
      <c r="P46" s="215"/>
      <c r="Q46" s="43" t="s">
        <v>30</v>
      </c>
      <c r="R46" s="43" t="s">
        <v>26</v>
      </c>
      <c r="S46" s="43" t="s">
        <v>27</v>
      </c>
      <c r="T46" s="43" t="s">
        <v>28</v>
      </c>
      <c r="U46" s="43" t="s">
        <v>29</v>
      </c>
      <c r="V46" s="43" t="s">
        <v>76</v>
      </c>
      <c r="W46" s="43" t="s">
        <v>174</v>
      </c>
      <c r="X46" s="43" t="s">
        <v>32</v>
      </c>
      <c r="Y46" s="44" t="s">
        <v>19</v>
      </c>
    </row>
    <row r="47" spans="15:25" ht="12.75">
      <c r="O47" s="164" t="s">
        <v>43</v>
      </c>
      <c r="P47" s="197"/>
      <c r="Q47" s="165"/>
      <c r="R47" s="43"/>
      <c r="S47" s="43"/>
      <c r="T47" s="43"/>
      <c r="U47" s="43"/>
      <c r="V47" s="43"/>
      <c r="W47" s="43"/>
      <c r="X47" s="43"/>
      <c r="Y47" s="44"/>
    </row>
    <row r="48" spans="15:25" ht="12.75">
      <c r="O48" s="76"/>
      <c r="P48" s="59"/>
      <c r="Q48" s="10"/>
      <c r="R48" s="10"/>
      <c r="S48" s="45"/>
      <c r="T48" s="46"/>
      <c r="U48" s="47"/>
      <c r="V48" s="45"/>
      <c r="W48" s="38"/>
      <c r="X48" s="39"/>
      <c r="Y48" s="36"/>
    </row>
    <row r="49" spans="15:25" ht="12.75">
      <c r="O49" s="52"/>
      <c r="P49" s="20"/>
      <c r="Q49" s="10"/>
      <c r="R49" s="10"/>
      <c r="S49" s="45"/>
      <c r="T49" s="46"/>
      <c r="U49" s="47"/>
      <c r="V49" s="45"/>
      <c r="W49" s="38"/>
      <c r="X49" s="39"/>
      <c r="Y49" s="36"/>
    </row>
    <row r="50" spans="15:25" ht="12.75">
      <c r="O50" s="52"/>
      <c r="P50" s="20"/>
      <c r="Q50" s="10"/>
      <c r="R50" s="10"/>
      <c r="S50" s="45"/>
      <c r="T50" s="46"/>
      <c r="U50" s="47"/>
      <c r="V50" s="45"/>
      <c r="W50" s="38"/>
      <c r="X50" s="39"/>
      <c r="Y50" s="36"/>
    </row>
    <row r="51" spans="15:25" ht="12.75">
      <c r="O51" s="164" t="s">
        <v>79</v>
      </c>
      <c r="P51" s="210"/>
      <c r="Q51" s="165"/>
      <c r="R51" s="10"/>
      <c r="S51" s="45"/>
      <c r="T51" s="46"/>
      <c r="U51" s="47"/>
      <c r="V51" s="45"/>
      <c r="W51" s="38"/>
      <c r="X51" s="39"/>
      <c r="Y51" s="40">
        <f>SUM(X48:X50)</f>
        <v>0</v>
      </c>
    </row>
    <row r="52" spans="15:25" ht="12.75">
      <c r="O52" s="52"/>
      <c r="P52" s="18"/>
      <c r="Q52" s="10"/>
      <c r="R52" s="10"/>
      <c r="S52" s="45"/>
      <c r="T52" s="46"/>
      <c r="U52" s="47"/>
      <c r="V52" s="45"/>
      <c r="W52" s="38"/>
      <c r="X52" s="39"/>
      <c r="Y52" s="40"/>
    </row>
    <row r="53" spans="15:25" ht="12.75">
      <c r="O53" s="164" t="s">
        <v>12</v>
      </c>
      <c r="P53" s="197"/>
      <c r="Q53" s="165"/>
      <c r="R53" s="10"/>
      <c r="S53" s="45"/>
      <c r="T53" s="46"/>
      <c r="U53" s="47"/>
      <c r="V53" s="45"/>
      <c r="W53" s="38"/>
      <c r="X53" s="39"/>
      <c r="Y53" s="36"/>
    </row>
    <row r="54" spans="15:25" ht="12.75">
      <c r="O54" s="26"/>
      <c r="P54" s="18"/>
      <c r="Q54" s="10"/>
      <c r="R54" s="10"/>
      <c r="S54" s="45"/>
      <c r="T54" s="46"/>
      <c r="U54" s="47"/>
      <c r="V54" s="45"/>
      <c r="W54" s="38"/>
      <c r="X54" s="39"/>
      <c r="Y54" s="36"/>
    </row>
    <row r="55" spans="15:25" ht="12.75">
      <c r="O55" s="26"/>
      <c r="P55" s="18"/>
      <c r="Q55" s="10"/>
      <c r="R55" s="10"/>
      <c r="S55" s="45"/>
      <c r="T55" s="46"/>
      <c r="U55" s="47"/>
      <c r="V55" s="45"/>
      <c r="W55" s="38"/>
      <c r="X55" s="39"/>
      <c r="Y55" s="36"/>
    </row>
    <row r="56" spans="15:25" ht="12.75">
      <c r="O56" s="26"/>
      <c r="P56" s="197" t="s">
        <v>40</v>
      </c>
      <c r="Q56" s="165"/>
      <c r="R56" s="10"/>
      <c r="S56" s="45"/>
      <c r="T56" s="46"/>
      <c r="U56" s="47"/>
      <c r="V56" s="45"/>
      <c r="W56" s="38"/>
      <c r="X56" s="39"/>
      <c r="Y56" s="40">
        <f>SUM(X54:X56)</f>
        <v>0</v>
      </c>
    </row>
    <row r="57" spans="15:25" ht="12.75">
      <c r="O57" s="26"/>
      <c r="P57" s="18"/>
      <c r="Q57" s="10"/>
      <c r="R57" s="10"/>
      <c r="S57" s="45"/>
      <c r="T57" s="46"/>
      <c r="U57" s="47"/>
      <c r="V57" s="45"/>
      <c r="W57" s="38"/>
      <c r="X57" s="39"/>
      <c r="Y57" s="36"/>
    </row>
    <row r="58" spans="15:25" ht="12.75">
      <c r="O58" s="164" t="s">
        <v>1</v>
      </c>
      <c r="P58" s="197"/>
      <c r="Q58" s="165"/>
      <c r="R58" s="10"/>
      <c r="S58" s="45"/>
      <c r="T58" s="46"/>
      <c r="U58" s="47"/>
      <c r="V58" s="45"/>
      <c r="W58" s="38"/>
      <c r="X58" s="39"/>
      <c r="Y58" s="36"/>
    </row>
    <row r="59" spans="15:25" ht="12.75">
      <c r="O59" s="26"/>
      <c r="P59" s="18"/>
      <c r="Q59" s="10"/>
      <c r="R59" s="10"/>
      <c r="S59" s="45"/>
      <c r="T59" s="46"/>
      <c r="U59" s="47"/>
      <c r="V59" s="45"/>
      <c r="W59" s="38"/>
      <c r="X59" s="39"/>
      <c r="Y59" s="36"/>
    </row>
    <row r="60" spans="15:25" ht="12.75">
      <c r="O60" s="26"/>
      <c r="P60" s="18"/>
      <c r="Q60" s="10"/>
      <c r="R60" s="10"/>
      <c r="S60" s="45"/>
      <c r="T60" s="46"/>
      <c r="U60" s="47"/>
      <c r="V60" s="45"/>
      <c r="W60" s="38"/>
      <c r="X60" s="39"/>
      <c r="Y60" s="36"/>
    </row>
    <row r="61" spans="15:25" ht="12.75">
      <c r="O61" s="26"/>
      <c r="P61" s="197" t="s">
        <v>41</v>
      </c>
      <c r="Q61" s="165"/>
      <c r="R61" s="10"/>
      <c r="S61" s="45"/>
      <c r="T61" s="46"/>
      <c r="U61" s="47"/>
      <c r="V61" s="45"/>
      <c r="W61" s="38"/>
      <c r="X61" s="39"/>
      <c r="Y61" s="40">
        <f>SUM(X58:X59)</f>
        <v>0</v>
      </c>
    </row>
    <row r="62" spans="15:25" ht="12.75">
      <c r="O62" s="26"/>
      <c r="P62" s="18"/>
      <c r="Q62" s="10"/>
      <c r="R62" s="10"/>
      <c r="S62" s="45"/>
      <c r="T62" s="46"/>
      <c r="U62" s="47"/>
      <c r="V62" s="45"/>
      <c r="W62" s="38"/>
      <c r="X62" s="39"/>
      <c r="Y62" s="36"/>
    </row>
    <row r="63" spans="15:25" ht="13.5" thickBot="1">
      <c r="O63" s="155" t="s">
        <v>53</v>
      </c>
      <c r="P63" s="198"/>
      <c r="Q63" s="205"/>
      <c r="R63" s="33"/>
      <c r="S63" s="48"/>
      <c r="T63" s="49"/>
      <c r="U63" s="50"/>
      <c r="V63" s="48"/>
      <c r="W63" s="51"/>
      <c r="X63" s="41"/>
      <c r="Y63" s="42">
        <f>SUM(Y51:Y61)</f>
        <v>0</v>
      </c>
    </row>
    <row r="64" ht="13.5" thickTop="1"/>
  </sheetData>
  <mergeCells count="39">
    <mergeCell ref="A1:I1"/>
    <mergeCell ref="A3:B3"/>
    <mergeCell ref="C3:I3"/>
    <mergeCell ref="A4:B4"/>
    <mergeCell ref="C4:I4"/>
    <mergeCell ref="A5:B5"/>
    <mergeCell ref="C5:I5"/>
    <mergeCell ref="A6:B6"/>
    <mergeCell ref="C6:I6"/>
    <mergeCell ref="A7:B7"/>
    <mergeCell ref="C7:I7"/>
    <mergeCell ref="A8:B8"/>
    <mergeCell ref="C8:I8"/>
    <mergeCell ref="A9:B9"/>
    <mergeCell ref="O9:Y9"/>
    <mergeCell ref="A10:B10"/>
    <mergeCell ref="O10:P10"/>
    <mergeCell ref="O11:Q11"/>
    <mergeCell ref="A12:B12"/>
    <mergeCell ref="O15:Q15"/>
    <mergeCell ref="O17:Q17"/>
    <mergeCell ref="P20:Q20"/>
    <mergeCell ref="O22:Q22"/>
    <mergeCell ref="A24:B24"/>
    <mergeCell ref="P25:Q25"/>
    <mergeCell ref="O27:Q27"/>
    <mergeCell ref="A34:B34"/>
    <mergeCell ref="B37:C37"/>
    <mergeCell ref="A43:B43"/>
    <mergeCell ref="A44:B44"/>
    <mergeCell ref="O45:Y45"/>
    <mergeCell ref="O46:P46"/>
    <mergeCell ref="O47:Q47"/>
    <mergeCell ref="P61:Q61"/>
    <mergeCell ref="O63:Q63"/>
    <mergeCell ref="O51:Q51"/>
    <mergeCell ref="O53:Q53"/>
    <mergeCell ref="P56:Q56"/>
    <mergeCell ref="O58:Q5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Z63"/>
  <sheetViews>
    <sheetView workbookViewId="0" topLeftCell="A1">
      <selection activeCell="Q33" sqref="Q33"/>
    </sheetView>
  </sheetViews>
  <sheetFormatPr defaultColWidth="9.140625" defaultRowHeight="12.75"/>
  <cols>
    <col min="1" max="1" width="3.28125" style="0" customWidth="1"/>
    <col min="2" max="2" width="30.8515625" style="0" customWidth="1"/>
    <col min="17" max="17" width="10.57421875" style="0" customWidth="1"/>
    <col min="18" max="18" width="13.57421875" style="0" customWidth="1"/>
    <col min="22" max="22" width="12.8515625" style="0" customWidth="1"/>
    <col min="24" max="24" width="11.421875" style="0" customWidth="1"/>
    <col min="25" max="25" width="10.140625" style="0" customWidth="1"/>
  </cols>
  <sheetData>
    <row r="1" spans="1:13" ht="18.75" thickTop="1">
      <c r="A1" s="189" t="s">
        <v>170</v>
      </c>
      <c r="B1" s="190"/>
      <c r="C1" s="190"/>
      <c r="D1" s="190"/>
      <c r="E1" s="190"/>
      <c r="F1" s="190"/>
      <c r="G1" s="190"/>
      <c r="H1" s="190"/>
      <c r="I1" s="191"/>
      <c r="J1" s="19"/>
      <c r="K1" s="19"/>
      <c r="L1" s="19"/>
      <c r="M1" s="19"/>
    </row>
    <row r="2" spans="1:13" ht="18.75" thickBot="1">
      <c r="A2" s="127"/>
      <c r="B2" s="55"/>
      <c r="C2" s="55"/>
      <c r="D2" s="55"/>
      <c r="E2" s="55"/>
      <c r="F2" s="55"/>
      <c r="G2" s="55"/>
      <c r="H2" s="55"/>
      <c r="I2" s="56"/>
      <c r="J2" s="19"/>
      <c r="K2" s="19"/>
      <c r="L2" s="19"/>
      <c r="M2" s="19"/>
    </row>
    <row r="3" spans="1:13" ht="13.5">
      <c r="A3" s="180" t="s">
        <v>58</v>
      </c>
      <c r="B3" s="181"/>
      <c r="C3" s="186"/>
      <c r="D3" s="187"/>
      <c r="E3" s="187"/>
      <c r="F3" s="187"/>
      <c r="G3" s="187"/>
      <c r="H3" s="187"/>
      <c r="I3" s="188"/>
      <c r="J3" s="1"/>
      <c r="K3" s="1"/>
      <c r="L3" s="1"/>
      <c r="M3" s="1"/>
    </row>
    <row r="4" spans="1:13" ht="18">
      <c r="A4" s="175" t="s">
        <v>60</v>
      </c>
      <c r="B4" s="176"/>
      <c r="C4" s="149"/>
      <c r="D4" s="149"/>
      <c r="E4" s="149"/>
      <c r="F4" s="149"/>
      <c r="G4" s="149"/>
      <c r="H4" s="149"/>
      <c r="I4" s="177"/>
      <c r="J4" s="19"/>
      <c r="K4" s="19"/>
      <c r="L4" s="19"/>
      <c r="M4" s="19"/>
    </row>
    <row r="5" spans="1:13" ht="18">
      <c r="A5" s="175" t="s">
        <v>71</v>
      </c>
      <c r="B5" s="176"/>
      <c r="C5" s="149"/>
      <c r="D5" s="149"/>
      <c r="E5" s="149"/>
      <c r="F5" s="149"/>
      <c r="G5" s="149"/>
      <c r="H5" s="149"/>
      <c r="I5" s="177"/>
      <c r="J5" s="19"/>
      <c r="K5" s="19"/>
      <c r="L5" s="19"/>
      <c r="M5" s="19"/>
    </row>
    <row r="6" spans="1:13" ht="18">
      <c r="A6" s="175" t="s">
        <v>142</v>
      </c>
      <c r="B6" s="176"/>
      <c r="C6" s="149"/>
      <c r="D6" s="149"/>
      <c r="E6" s="149"/>
      <c r="F6" s="149"/>
      <c r="G6" s="149"/>
      <c r="H6" s="149"/>
      <c r="I6" s="177"/>
      <c r="J6" s="19"/>
      <c r="K6" s="19"/>
      <c r="L6" s="19"/>
      <c r="M6" s="19"/>
    </row>
    <row r="7" spans="1:13" ht="18">
      <c r="A7" s="175" t="s">
        <v>72</v>
      </c>
      <c r="B7" s="176"/>
      <c r="C7" s="149"/>
      <c r="D7" s="149"/>
      <c r="E7" s="149"/>
      <c r="F7" s="149"/>
      <c r="G7" s="149"/>
      <c r="H7" s="149"/>
      <c r="I7" s="177"/>
      <c r="J7" s="19"/>
      <c r="K7" s="19"/>
      <c r="L7" s="19"/>
      <c r="M7" s="19"/>
    </row>
    <row r="8" spans="1:26" ht="18">
      <c r="A8" s="175" t="s">
        <v>61</v>
      </c>
      <c r="B8" s="176"/>
      <c r="C8" s="149"/>
      <c r="D8" s="149"/>
      <c r="E8" s="149"/>
      <c r="F8" s="149"/>
      <c r="G8" s="149"/>
      <c r="H8" s="149"/>
      <c r="I8" s="177"/>
      <c r="J8" s="19"/>
      <c r="K8" s="19"/>
      <c r="L8" s="19"/>
      <c r="M8" s="19"/>
      <c r="N8" s="58"/>
      <c r="O8" s="58"/>
      <c r="P8" s="58"/>
      <c r="Q8" s="58"/>
      <c r="R8" s="58"/>
      <c r="S8" s="58"/>
      <c r="T8" s="58"/>
      <c r="U8" s="58"/>
      <c r="V8" s="58"/>
      <c r="W8" s="58"/>
      <c r="X8" s="58"/>
      <c r="Y8" s="58"/>
      <c r="Z8" s="58"/>
    </row>
    <row r="9" spans="1:26" ht="18.75" thickBot="1">
      <c r="A9" s="178" t="s">
        <v>59</v>
      </c>
      <c r="B9" s="179"/>
      <c r="C9" s="55"/>
      <c r="D9" s="55"/>
      <c r="E9" s="55"/>
      <c r="F9" s="55"/>
      <c r="G9" s="55"/>
      <c r="H9" s="55"/>
      <c r="I9" s="56"/>
      <c r="J9" s="19"/>
      <c r="K9" s="19"/>
      <c r="L9" s="19"/>
      <c r="M9" s="19"/>
      <c r="N9" s="58"/>
      <c r="O9" s="217"/>
      <c r="P9" s="218"/>
      <c r="Q9" s="218"/>
      <c r="R9" s="218"/>
      <c r="S9" s="218"/>
      <c r="T9" s="218"/>
      <c r="U9" s="218"/>
      <c r="V9" s="218"/>
      <c r="W9" s="218"/>
      <c r="X9" s="218"/>
      <c r="Y9" s="218"/>
      <c r="Z9" s="58"/>
    </row>
    <row r="10" spans="1:26" ht="13.5" thickTop="1">
      <c r="A10" s="167" t="s">
        <v>56</v>
      </c>
      <c r="B10" s="168"/>
      <c r="C10" s="125">
        <v>2008</v>
      </c>
      <c r="D10" s="125">
        <f aca="true" t="shared" si="0" ref="D10:M10">+C10+1</f>
        <v>2009</v>
      </c>
      <c r="E10" s="125">
        <f t="shared" si="0"/>
        <v>2010</v>
      </c>
      <c r="F10" s="125">
        <f t="shared" si="0"/>
        <v>2011</v>
      </c>
      <c r="G10" s="125">
        <f t="shared" si="0"/>
        <v>2012</v>
      </c>
      <c r="H10" s="125">
        <f t="shared" si="0"/>
        <v>2013</v>
      </c>
      <c r="I10" s="125">
        <f t="shared" si="0"/>
        <v>2014</v>
      </c>
      <c r="J10" s="125">
        <f t="shared" si="0"/>
        <v>2015</v>
      </c>
      <c r="K10" s="125">
        <f t="shared" si="0"/>
        <v>2016</v>
      </c>
      <c r="L10" s="125">
        <f t="shared" si="0"/>
        <v>2017</v>
      </c>
      <c r="M10" s="134">
        <f t="shared" si="0"/>
        <v>2018</v>
      </c>
      <c r="N10" s="58"/>
      <c r="O10" s="216"/>
      <c r="P10" s="216"/>
      <c r="Q10" s="59"/>
      <c r="R10" s="59"/>
      <c r="S10" s="59"/>
      <c r="T10" s="59"/>
      <c r="U10" s="59"/>
      <c r="V10" s="59"/>
      <c r="W10" s="59"/>
      <c r="X10" s="59"/>
      <c r="Y10" s="59"/>
      <c r="Z10" s="58"/>
    </row>
    <row r="11" spans="1:26" ht="12.75">
      <c r="A11" s="37"/>
      <c r="B11" s="10"/>
      <c r="C11" s="10"/>
      <c r="D11" s="10"/>
      <c r="E11" s="10"/>
      <c r="F11" s="10"/>
      <c r="G11" s="10"/>
      <c r="H11" s="10"/>
      <c r="I11" s="10"/>
      <c r="J11" s="10"/>
      <c r="K11" s="10"/>
      <c r="L11" s="10"/>
      <c r="M11" s="135"/>
      <c r="N11" s="58"/>
      <c r="O11" s="216"/>
      <c r="P11" s="216"/>
      <c r="Q11" s="182"/>
      <c r="R11" s="59"/>
      <c r="S11" s="59"/>
      <c r="T11" s="59"/>
      <c r="U11" s="59"/>
      <c r="V11" s="59"/>
      <c r="W11" s="59"/>
      <c r="X11" s="59"/>
      <c r="Y11" s="59"/>
      <c r="Z11" s="58"/>
    </row>
    <row r="12" spans="1:26" ht="12.75">
      <c r="A12" s="169" t="s">
        <v>10</v>
      </c>
      <c r="B12" s="171"/>
      <c r="C12" s="10"/>
      <c r="D12" s="10"/>
      <c r="E12" s="10"/>
      <c r="F12" s="10"/>
      <c r="G12" s="10"/>
      <c r="H12" s="10"/>
      <c r="I12" s="10"/>
      <c r="J12" s="10"/>
      <c r="K12" s="10"/>
      <c r="L12" s="10"/>
      <c r="M12" s="135"/>
      <c r="N12" s="58"/>
      <c r="O12" s="59"/>
      <c r="P12" s="59"/>
      <c r="Q12" s="59"/>
      <c r="R12" s="59"/>
      <c r="S12" s="137"/>
      <c r="T12" s="138"/>
      <c r="U12" s="139"/>
      <c r="V12" s="137"/>
      <c r="W12" s="140"/>
      <c r="X12" s="141"/>
      <c r="Y12" s="59"/>
      <c r="Z12" s="58"/>
    </row>
    <row r="13" spans="1:26" ht="12.75">
      <c r="A13" s="37"/>
      <c r="B13" s="128" t="s">
        <v>147</v>
      </c>
      <c r="C13" s="10"/>
      <c r="D13" s="10"/>
      <c r="E13" s="10"/>
      <c r="F13" s="10"/>
      <c r="G13" s="10"/>
      <c r="H13" s="10"/>
      <c r="I13" s="10"/>
      <c r="J13" s="10"/>
      <c r="K13" s="10"/>
      <c r="L13" s="10"/>
      <c r="M13" s="135"/>
      <c r="N13" s="58"/>
      <c r="O13" s="59"/>
      <c r="P13" s="59"/>
      <c r="Q13" s="59"/>
      <c r="R13" s="59"/>
      <c r="S13" s="137"/>
      <c r="T13" s="138"/>
      <c r="U13" s="139"/>
      <c r="V13" s="137"/>
      <c r="W13" s="140"/>
      <c r="X13" s="141"/>
      <c r="Y13" s="59"/>
      <c r="Z13" s="58"/>
    </row>
    <row r="14" spans="1:26" ht="12.75">
      <c r="A14" s="37"/>
      <c r="B14" s="128" t="s">
        <v>148</v>
      </c>
      <c r="C14" s="10"/>
      <c r="D14" s="10"/>
      <c r="E14" s="10"/>
      <c r="F14" s="10"/>
      <c r="G14" s="10"/>
      <c r="H14" s="10"/>
      <c r="I14" s="10"/>
      <c r="J14" s="10"/>
      <c r="K14" s="10"/>
      <c r="L14" s="10"/>
      <c r="M14" s="135"/>
      <c r="N14" s="58"/>
      <c r="O14" s="59"/>
      <c r="P14" s="59"/>
      <c r="Q14" s="59"/>
      <c r="R14" s="59"/>
      <c r="S14" s="137"/>
      <c r="T14" s="138"/>
      <c r="U14" s="139"/>
      <c r="V14" s="137"/>
      <c r="W14" s="140"/>
      <c r="X14" s="141"/>
      <c r="Y14" s="59"/>
      <c r="Z14" s="58"/>
    </row>
    <row r="15" spans="1:26" ht="12.75">
      <c r="A15" s="37"/>
      <c r="B15" s="128" t="s">
        <v>149</v>
      </c>
      <c r="C15" s="10"/>
      <c r="D15" s="10"/>
      <c r="E15" s="10"/>
      <c r="F15" s="10"/>
      <c r="G15" s="10"/>
      <c r="H15" s="10"/>
      <c r="I15" s="10"/>
      <c r="J15" s="10"/>
      <c r="K15" s="10"/>
      <c r="L15" s="10"/>
      <c r="M15" s="135"/>
      <c r="N15" s="58"/>
      <c r="O15" s="216"/>
      <c r="P15" s="182"/>
      <c r="Q15" s="182"/>
      <c r="R15" s="59"/>
      <c r="S15" s="137"/>
      <c r="T15" s="138"/>
      <c r="U15" s="139"/>
      <c r="V15" s="137"/>
      <c r="W15" s="140"/>
      <c r="X15" s="141"/>
      <c r="Y15" s="141"/>
      <c r="Z15" s="58"/>
    </row>
    <row r="16" spans="1:26" ht="12.75">
      <c r="A16" s="37"/>
      <c r="B16" s="128" t="s">
        <v>150</v>
      </c>
      <c r="C16" s="10"/>
      <c r="D16" s="10"/>
      <c r="E16" s="10"/>
      <c r="F16" s="10"/>
      <c r="G16" s="10"/>
      <c r="H16" s="10"/>
      <c r="I16" s="10"/>
      <c r="J16" s="10"/>
      <c r="K16" s="10"/>
      <c r="L16" s="10"/>
      <c r="M16" s="135"/>
      <c r="N16" s="58"/>
      <c r="O16" s="59"/>
      <c r="P16" s="136"/>
      <c r="Q16" s="59"/>
      <c r="R16" s="59"/>
      <c r="S16" s="137"/>
      <c r="T16" s="138"/>
      <c r="U16" s="139"/>
      <c r="V16" s="137"/>
      <c r="W16" s="140"/>
      <c r="X16" s="141"/>
      <c r="Y16" s="141"/>
      <c r="Z16" s="58"/>
    </row>
    <row r="17" spans="1:26" ht="12.75">
      <c r="A17" s="37"/>
      <c r="B17" s="128" t="s">
        <v>151</v>
      </c>
      <c r="C17" s="10"/>
      <c r="D17" s="10"/>
      <c r="E17" s="10"/>
      <c r="F17" s="10"/>
      <c r="G17" s="10"/>
      <c r="H17" s="10"/>
      <c r="I17" s="10"/>
      <c r="J17" s="10"/>
      <c r="K17" s="10"/>
      <c r="L17" s="10"/>
      <c r="M17" s="135"/>
      <c r="N17" s="58"/>
      <c r="O17" s="216"/>
      <c r="P17" s="216"/>
      <c r="Q17" s="182"/>
      <c r="R17" s="59"/>
      <c r="S17" s="137"/>
      <c r="T17" s="138"/>
      <c r="U17" s="139"/>
      <c r="V17" s="137"/>
      <c r="W17" s="140"/>
      <c r="X17" s="141"/>
      <c r="Y17" s="59"/>
      <c r="Z17" s="58"/>
    </row>
    <row r="18" spans="1:26" ht="12.75">
      <c r="A18" s="37"/>
      <c r="B18" s="128" t="s">
        <v>152</v>
      </c>
      <c r="C18" s="10"/>
      <c r="D18" s="10"/>
      <c r="E18" s="10"/>
      <c r="F18" s="10"/>
      <c r="G18" s="10"/>
      <c r="H18" s="10"/>
      <c r="I18" s="10"/>
      <c r="J18" s="10"/>
      <c r="K18" s="10"/>
      <c r="L18" s="10"/>
      <c r="M18" s="135"/>
      <c r="N18" s="58"/>
      <c r="O18" s="136"/>
      <c r="P18" s="136"/>
      <c r="Q18" s="59"/>
      <c r="R18" s="59"/>
      <c r="S18" s="137"/>
      <c r="T18" s="138"/>
      <c r="U18" s="139"/>
      <c r="V18" s="137"/>
      <c r="W18" s="140"/>
      <c r="X18" s="141"/>
      <c r="Y18" s="59"/>
      <c r="Z18" s="58"/>
    </row>
    <row r="19" spans="1:26" ht="12.75">
      <c r="A19" s="37"/>
      <c r="B19" s="128" t="s">
        <v>153</v>
      </c>
      <c r="C19" s="10"/>
      <c r="D19" s="10"/>
      <c r="E19" s="10"/>
      <c r="F19" s="10"/>
      <c r="G19" s="10"/>
      <c r="H19" s="10"/>
      <c r="I19" s="10"/>
      <c r="J19" s="10"/>
      <c r="K19" s="10"/>
      <c r="L19" s="10"/>
      <c r="M19" s="135"/>
      <c r="N19" s="58"/>
      <c r="O19" s="136"/>
      <c r="P19" s="136"/>
      <c r="Q19" s="59"/>
      <c r="R19" s="59"/>
      <c r="S19" s="137"/>
      <c r="T19" s="138"/>
      <c r="U19" s="139"/>
      <c r="V19" s="137"/>
      <c r="W19" s="140"/>
      <c r="X19" s="141"/>
      <c r="Y19" s="59"/>
      <c r="Z19" s="58"/>
    </row>
    <row r="20" spans="1:26" ht="12.75">
      <c r="A20" s="37"/>
      <c r="B20" s="128" t="s">
        <v>154</v>
      </c>
      <c r="C20" s="10"/>
      <c r="D20" s="10"/>
      <c r="E20" s="10"/>
      <c r="F20" s="10"/>
      <c r="G20" s="10"/>
      <c r="H20" s="10"/>
      <c r="I20" s="10"/>
      <c r="J20" s="10"/>
      <c r="K20" s="10"/>
      <c r="L20" s="10"/>
      <c r="M20" s="135"/>
      <c r="N20" s="58"/>
      <c r="O20" s="136"/>
      <c r="P20" s="216"/>
      <c r="Q20" s="182"/>
      <c r="R20" s="59"/>
      <c r="S20" s="137"/>
      <c r="T20" s="138"/>
      <c r="U20" s="139"/>
      <c r="V20" s="137"/>
      <c r="W20" s="140"/>
      <c r="X20" s="141"/>
      <c r="Y20" s="141"/>
      <c r="Z20" s="58"/>
    </row>
    <row r="21" spans="1:26" ht="12.75">
      <c r="A21" s="37"/>
      <c r="B21" s="128" t="s">
        <v>155</v>
      </c>
      <c r="C21" s="10"/>
      <c r="D21" s="10"/>
      <c r="E21" s="10"/>
      <c r="F21" s="10"/>
      <c r="G21" s="10"/>
      <c r="H21" s="10"/>
      <c r="I21" s="10"/>
      <c r="J21" s="10"/>
      <c r="K21" s="10"/>
      <c r="L21" s="10"/>
      <c r="M21" s="135"/>
      <c r="N21" s="58"/>
      <c r="O21" s="136"/>
      <c r="P21" s="136"/>
      <c r="Q21" s="59"/>
      <c r="R21" s="59"/>
      <c r="S21" s="137"/>
      <c r="T21" s="138"/>
      <c r="U21" s="139"/>
      <c r="V21" s="137"/>
      <c r="W21" s="140"/>
      <c r="X21" s="141"/>
      <c r="Y21" s="59"/>
      <c r="Z21" s="58"/>
    </row>
    <row r="22" spans="1:26" ht="12.75">
      <c r="A22" s="37"/>
      <c r="B22" s="128" t="s">
        <v>156</v>
      </c>
      <c r="C22" s="10"/>
      <c r="D22" s="10"/>
      <c r="E22" s="10"/>
      <c r="F22" s="10"/>
      <c r="G22" s="10"/>
      <c r="H22" s="10"/>
      <c r="I22" s="10"/>
      <c r="J22" s="10"/>
      <c r="K22" s="10"/>
      <c r="L22" s="10"/>
      <c r="M22" s="135"/>
      <c r="N22" s="58"/>
      <c r="O22" s="216"/>
      <c r="P22" s="216"/>
      <c r="Q22" s="182"/>
      <c r="R22" s="59"/>
      <c r="S22" s="137"/>
      <c r="T22" s="138"/>
      <c r="U22" s="139"/>
      <c r="V22" s="137"/>
      <c r="W22" s="140"/>
      <c r="X22" s="141"/>
      <c r="Y22" s="59"/>
      <c r="Z22" s="58"/>
    </row>
    <row r="23" spans="1:26" ht="12.75">
      <c r="A23" s="37"/>
      <c r="B23" s="32" t="s">
        <v>13</v>
      </c>
      <c r="C23" s="10"/>
      <c r="D23" s="10">
        <f aca="true" t="shared" si="1" ref="D23:M23">SUM(D13:D21)</f>
        <v>0</v>
      </c>
      <c r="E23" s="10">
        <f t="shared" si="1"/>
        <v>0</v>
      </c>
      <c r="F23" s="10">
        <f t="shared" si="1"/>
        <v>0</v>
      </c>
      <c r="G23" s="10">
        <f t="shared" si="1"/>
        <v>0</v>
      </c>
      <c r="H23" s="10">
        <f t="shared" si="1"/>
        <v>0</v>
      </c>
      <c r="I23" s="10">
        <f t="shared" si="1"/>
        <v>0</v>
      </c>
      <c r="J23" s="10">
        <f t="shared" si="1"/>
        <v>0</v>
      </c>
      <c r="K23" s="10">
        <f t="shared" si="1"/>
        <v>0</v>
      </c>
      <c r="L23" s="10">
        <f t="shared" si="1"/>
        <v>0</v>
      </c>
      <c r="M23" s="135">
        <f t="shared" si="1"/>
        <v>0</v>
      </c>
      <c r="N23" s="58"/>
      <c r="O23" s="136"/>
      <c r="P23" s="136"/>
      <c r="Q23" s="59"/>
      <c r="R23" s="59"/>
      <c r="S23" s="137"/>
      <c r="T23" s="138"/>
      <c r="U23" s="139"/>
      <c r="V23" s="137"/>
      <c r="W23" s="140"/>
      <c r="X23" s="141"/>
      <c r="Y23" s="59"/>
      <c r="Z23" s="58"/>
    </row>
    <row r="24" spans="1:26" ht="12.75">
      <c r="A24" s="169" t="s">
        <v>15</v>
      </c>
      <c r="B24" s="171"/>
      <c r="C24" s="10"/>
      <c r="D24" s="10"/>
      <c r="E24" s="10"/>
      <c r="F24" s="10"/>
      <c r="G24" s="10"/>
      <c r="H24" s="10"/>
      <c r="I24" s="10"/>
      <c r="J24" s="10"/>
      <c r="K24" s="10"/>
      <c r="L24" s="10"/>
      <c r="M24" s="135"/>
      <c r="N24" s="58"/>
      <c r="O24" s="136"/>
      <c r="P24" s="136"/>
      <c r="Q24" s="59"/>
      <c r="R24" s="59"/>
      <c r="S24" s="137"/>
      <c r="T24" s="138"/>
      <c r="U24" s="139"/>
      <c r="V24" s="137"/>
      <c r="W24" s="140"/>
      <c r="X24" s="141"/>
      <c r="Y24" s="59"/>
      <c r="Z24" s="58"/>
    </row>
    <row r="25" spans="1:26" ht="12.75">
      <c r="A25" s="37"/>
      <c r="B25" s="10" t="s">
        <v>21</v>
      </c>
      <c r="C25" s="10"/>
      <c r="D25" s="10"/>
      <c r="E25" s="10"/>
      <c r="F25" s="10"/>
      <c r="G25" s="10"/>
      <c r="H25" s="10"/>
      <c r="I25" s="10"/>
      <c r="J25" s="10"/>
      <c r="K25" s="10"/>
      <c r="L25" s="10"/>
      <c r="M25" s="135"/>
      <c r="N25" s="58"/>
      <c r="O25" s="136"/>
      <c r="P25" s="216"/>
      <c r="Q25" s="182"/>
      <c r="R25" s="59"/>
      <c r="S25" s="137"/>
      <c r="T25" s="138"/>
      <c r="U25" s="139"/>
      <c r="V25" s="137"/>
      <c r="W25" s="140"/>
      <c r="X25" s="141"/>
      <c r="Y25" s="141"/>
      <c r="Z25" s="58"/>
    </row>
    <row r="26" spans="1:26" ht="12.75">
      <c r="A26" s="37"/>
      <c r="B26" s="10" t="s">
        <v>12</v>
      </c>
      <c r="C26" s="10"/>
      <c r="D26" s="10"/>
      <c r="E26" s="10"/>
      <c r="F26" s="10"/>
      <c r="G26" s="10"/>
      <c r="H26" s="10"/>
      <c r="I26" s="10"/>
      <c r="J26" s="10"/>
      <c r="K26" s="10"/>
      <c r="L26" s="10"/>
      <c r="M26" s="135"/>
      <c r="N26" s="58"/>
      <c r="O26" s="136"/>
      <c r="P26" s="136"/>
      <c r="Q26" s="59"/>
      <c r="R26" s="59"/>
      <c r="S26" s="137"/>
      <c r="T26" s="138"/>
      <c r="U26" s="139"/>
      <c r="V26" s="137"/>
      <c r="W26" s="140"/>
      <c r="X26" s="141"/>
      <c r="Y26" s="59"/>
      <c r="Z26" s="58"/>
    </row>
    <row r="27" spans="1:26" ht="12.75">
      <c r="A27" s="37"/>
      <c r="B27" s="10" t="s">
        <v>14</v>
      </c>
      <c r="C27" s="10"/>
      <c r="D27" s="10"/>
      <c r="E27" s="10"/>
      <c r="F27" s="10"/>
      <c r="G27" s="10"/>
      <c r="H27" s="10"/>
      <c r="I27" s="10"/>
      <c r="J27" s="10"/>
      <c r="K27" s="10"/>
      <c r="L27" s="10"/>
      <c r="M27" s="135"/>
      <c r="N27" s="58"/>
      <c r="O27" s="216"/>
      <c r="P27" s="216"/>
      <c r="Q27" s="182"/>
      <c r="R27" s="59"/>
      <c r="S27" s="137"/>
      <c r="T27" s="138"/>
      <c r="U27" s="139"/>
      <c r="V27" s="137"/>
      <c r="W27" s="140"/>
      <c r="X27" s="141"/>
      <c r="Y27" s="141"/>
      <c r="Z27" s="58"/>
    </row>
    <row r="28" spans="1:26" ht="12.75">
      <c r="A28" s="37"/>
      <c r="B28" s="10" t="s">
        <v>1</v>
      </c>
      <c r="C28" s="10"/>
      <c r="D28" s="10"/>
      <c r="E28" s="10" t="s">
        <v>0</v>
      </c>
      <c r="F28" s="10"/>
      <c r="G28" s="10"/>
      <c r="H28" s="10"/>
      <c r="I28" s="10"/>
      <c r="J28" s="10"/>
      <c r="K28" s="10"/>
      <c r="L28" s="10"/>
      <c r="M28" s="135"/>
      <c r="N28" s="58"/>
      <c r="O28" s="58"/>
      <c r="P28" s="58"/>
      <c r="Q28" s="58"/>
      <c r="R28" s="58"/>
      <c r="S28" s="58"/>
      <c r="T28" s="58"/>
      <c r="U28" s="58"/>
      <c r="V28" s="58"/>
      <c r="W28" s="58"/>
      <c r="X28" s="58"/>
      <c r="Y28" s="58"/>
      <c r="Z28" s="58"/>
    </row>
    <row r="29" spans="1:13" ht="12.75">
      <c r="A29" s="37"/>
      <c r="B29" s="10" t="s">
        <v>2</v>
      </c>
      <c r="C29" s="10"/>
      <c r="D29" s="10"/>
      <c r="E29" s="10"/>
      <c r="F29" s="10"/>
      <c r="G29" s="10"/>
      <c r="H29" s="10"/>
      <c r="I29" s="10"/>
      <c r="J29" s="10"/>
      <c r="K29" s="10"/>
      <c r="L29" s="10"/>
      <c r="M29" s="36"/>
    </row>
    <row r="30" spans="1:13" ht="12.75">
      <c r="A30" s="37"/>
      <c r="B30" s="10" t="s">
        <v>3</v>
      </c>
      <c r="C30" s="10"/>
      <c r="D30" s="10"/>
      <c r="E30" s="10"/>
      <c r="F30" s="10"/>
      <c r="G30" s="10"/>
      <c r="H30" s="10"/>
      <c r="I30" s="10"/>
      <c r="J30" s="10"/>
      <c r="K30" s="10"/>
      <c r="L30" s="10"/>
      <c r="M30" s="36"/>
    </row>
    <row r="31" spans="1:13" ht="12.75">
      <c r="A31" s="37"/>
      <c r="B31" s="32" t="s">
        <v>16</v>
      </c>
      <c r="C31" s="10"/>
      <c r="D31" s="10"/>
      <c r="E31" s="10">
        <f aca="true" t="shared" si="2" ref="E31:M31">SUM(E25:E30)</f>
        <v>0</v>
      </c>
      <c r="F31" s="10">
        <f t="shared" si="2"/>
        <v>0</v>
      </c>
      <c r="G31" s="10">
        <f t="shared" si="2"/>
        <v>0</v>
      </c>
      <c r="H31" s="10">
        <f t="shared" si="2"/>
        <v>0</v>
      </c>
      <c r="I31" s="10">
        <f t="shared" si="2"/>
        <v>0</v>
      </c>
      <c r="J31" s="10">
        <f t="shared" si="2"/>
        <v>0</v>
      </c>
      <c r="K31" s="10">
        <f t="shared" si="2"/>
        <v>0</v>
      </c>
      <c r="L31" s="10">
        <f t="shared" si="2"/>
        <v>0</v>
      </c>
      <c r="M31" s="36">
        <f t="shared" si="2"/>
        <v>0</v>
      </c>
    </row>
    <row r="32" spans="1:13" ht="12.75">
      <c r="A32" s="37"/>
      <c r="B32" s="32" t="s">
        <v>22</v>
      </c>
      <c r="C32" s="10"/>
      <c r="D32" s="10"/>
      <c r="E32" s="10">
        <f aca="true" t="shared" si="3" ref="E32:M32">+E31+E23</f>
        <v>0</v>
      </c>
      <c r="F32" s="10">
        <f t="shared" si="3"/>
        <v>0</v>
      </c>
      <c r="G32" s="10">
        <f t="shared" si="3"/>
        <v>0</v>
      </c>
      <c r="H32" s="10">
        <f t="shared" si="3"/>
        <v>0</v>
      </c>
      <c r="I32" s="10">
        <f t="shared" si="3"/>
        <v>0</v>
      </c>
      <c r="J32" s="10">
        <f t="shared" si="3"/>
        <v>0</v>
      </c>
      <c r="K32" s="10">
        <f t="shared" si="3"/>
        <v>0</v>
      </c>
      <c r="L32" s="10">
        <f t="shared" si="3"/>
        <v>0</v>
      </c>
      <c r="M32" s="36">
        <f t="shared" si="3"/>
        <v>0</v>
      </c>
    </row>
    <row r="33" spans="1:13" ht="12.75">
      <c r="A33" s="37"/>
      <c r="B33" s="10"/>
      <c r="C33" s="10"/>
      <c r="D33" s="10"/>
      <c r="E33" s="10"/>
      <c r="F33" s="10"/>
      <c r="G33" s="10"/>
      <c r="H33" s="10"/>
      <c r="I33" s="10"/>
      <c r="J33" s="10"/>
      <c r="K33" s="10"/>
      <c r="L33" s="10"/>
      <c r="M33" s="36"/>
    </row>
    <row r="34" spans="1:13" ht="12.75">
      <c r="A34" s="169" t="s">
        <v>107</v>
      </c>
      <c r="B34" s="171"/>
      <c r="C34" s="10"/>
      <c r="D34" s="10"/>
      <c r="E34" s="10"/>
      <c r="F34" s="10"/>
      <c r="G34" s="10"/>
      <c r="H34" s="10"/>
      <c r="I34" s="10"/>
      <c r="J34" s="10"/>
      <c r="K34" s="10"/>
      <c r="L34" s="10"/>
      <c r="M34" s="36"/>
    </row>
    <row r="35" spans="1:13" ht="12.75">
      <c r="A35" s="37"/>
      <c r="B35" s="10" t="s">
        <v>163</v>
      </c>
      <c r="C35" s="10"/>
      <c r="D35" s="45">
        <f>+Y51/1000</f>
        <v>0</v>
      </c>
      <c r="E35" s="45">
        <f aca="true" t="shared" si="4" ref="E35:M35">D35</f>
        <v>0</v>
      </c>
      <c r="F35" s="45">
        <f t="shared" si="4"/>
        <v>0</v>
      </c>
      <c r="G35" s="45">
        <f t="shared" si="4"/>
        <v>0</v>
      </c>
      <c r="H35" s="45">
        <f t="shared" si="4"/>
        <v>0</v>
      </c>
      <c r="I35" s="45">
        <f t="shared" si="4"/>
        <v>0</v>
      </c>
      <c r="J35" s="45">
        <f t="shared" si="4"/>
        <v>0</v>
      </c>
      <c r="K35" s="45">
        <f t="shared" si="4"/>
        <v>0</v>
      </c>
      <c r="L35" s="45">
        <f t="shared" si="4"/>
        <v>0</v>
      </c>
      <c r="M35" s="126">
        <f t="shared" si="4"/>
        <v>0</v>
      </c>
    </row>
    <row r="36" spans="1:13" ht="12.75">
      <c r="A36" s="37"/>
      <c r="B36" s="10" t="s">
        <v>146</v>
      </c>
      <c r="C36" s="47">
        <f>+Adoption!C18</f>
        <v>0</v>
      </c>
      <c r="D36" s="47">
        <f>+Adoption!D18</f>
        <v>0</v>
      </c>
      <c r="E36" s="47">
        <f>+Adoption!E18</f>
        <v>0</v>
      </c>
      <c r="F36" s="47">
        <f>+Adoption!F18</f>
        <v>0</v>
      </c>
      <c r="G36" s="47">
        <f>+Adoption!G18</f>
        <v>0</v>
      </c>
      <c r="H36" s="47">
        <f>+Adoption!H18</f>
        <v>0</v>
      </c>
      <c r="I36" s="47">
        <f>+Adoption!I18</f>
        <v>0</v>
      </c>
      <c r="J36" s="47">
        <f>+Adoption!J18</f>
        <v>0</v>
      </c>
      <c r="K36" s="47">
        <f>+Adoption!K18</f>
        <v>0</v>
      </c>
      <c r="L36" s="47">
        <f>+Adoption!L18</f>
        <v>0</v>
      </c>
      <c r="M36" s="47">
        <f>+Adoption!M18</f>
        <v>0</v>
      </c>
    </row>
    <row r="37" spans="1:13" ht="12.75">
      <c r="A37" s="37"/>
      <c r="B37" s="170" t="s">
        <v>145</v>
      </c>
      <c r="C37" s="170"/>
      <c r="D37" s="45">
        <f aca="true" t="shared" si="5" ref="D37:M37">+D36-D23</f>
        <v>0</v>
      </c>
      <c r="E37" s="45">
        <f t="shared" si="5"/>
        <v>0</v>
      </c>
      <c r="F37" s="45">
        <f t="shared" si="5"/>
        <v>0</v>
      </c>
      <c r="G37" s="45">
        <f t="shared" si="5"/>
        <v>0</v>
      </c>
      <c r="H37" s="45">
        <f t="shared" si="5"/>
        <v>0</v>
      </c>
      <c r="I37" s="45">
        <f t="shared" si="5"/>
        <v>0</v>
      </c>
      <c r="J37" s="45">
        <f t="shared" si="5"/>
        <v>0</v>
      </c>
      <c r="K37" s="45">
        <f t="shared" si="5"/>
        <v>0</v>
      </c>
      <c r="L37" s="45">
        <f t="shared" si="5"/>
        <v>0</v>
      </c>
      <c r="M37" s="126">
        <f t="shared" si="5"/>
        <v>0</v>
      </c>
    </row>
    <row r="38" spans="1:13" ht="12.75">
      <c r="A38" s="37"/>
      <c r="B38" s="10"/>
      <c r="C38" s="10"/>
      <c r="D38" s="45"/>
      <c r="E38" s="45"/>
      <c r="F38" s="45"/>
      <c r="G38" s="45"/>
      <c r="H38" s="45"/>
      <c r="I38" s="45"/>
      <c r="J38" s="45"/>
      <c r="K38" s="45"/>
      <c r="L38" s="45"/>
      <c r="M38" s="126"/>
    </row>
    <row r="39" spans="1:13" ht="12.75">
      <c r="A39" s="37"/>
      <c r="B39" s="10" t="s">
        <v>106</v>
      </c>
      <c r="C39" s="10">
        <f>+Y56/1000</f>
        <v>0</v>
      </c>
      <c r="D39" s="10">
        <f aca="true" t="shared" si="6" ref="D39:M39">+Z56/1000</f>
        <v>0</v>
      </c>
      <c r="E39" s="10">
        <f t="shared" si="6"/>
        <v>0</v>
      </c>
      <c r="F39" s="10">
        <f t="shared" si="6"/>
        <v>0</v>
      </c>
      <c r="G39" s="10">
        <f t="shared" si="6"/>
        <v>0</v>
      </c>
      <c r="H39" s="10">
        <f t="shared" si="6"/>
        <v>0</v>
      </c>
      <c r="I39" s="10">
        <f t="shared" si="6"/>
        <v>0</v>
      </c>
      <c r="J39" s="10">
        <f t="shared" si="6"/>
        <v>0</v>
      </c>
      <c r="K39" s="10">
        <f t="shared" si="6"/>
        <v>0</v>
      </c>
      <c r="L39" s="10">
        <f t="shared" si="6"/>
        <v>0</v>
      </c>
      <c r="M39" s="10">
        <f t="shared" si="6"/>
        <v>0</v>
      </c>
    </row>
    <row r="40" spans="1:13" ht="12.75">
      <c r="A40" s="37"/>
      <c r="B40" s="10" t="s">
        <v>175</v>
      </c>
      <c r="C40" s="10">
        <f>+Y61/1000</f>
        <v>0</v>
      </c>
      <c r="D40" s="10">
        <f aca="true" t="shared" si="7" ref="D40:M40">+Z61/1000</f>
        <v>0</v>
      </c>
      <c r="E40" s="10">
        <f t="shared" si="7"/>
        <v>0</v>
      </c>
      <c r="F40" s="10">
        <f t="shared" si="7"/>
        <v>0</v>
      </c>
      <c r="G40" s="10">
        <f t="shared" si="7"/>
        <v>0</v>
      </c>
      <c r="H40" s="10">
        <f t="shared" si="7"/>
        <v>0</v>
      </c>
      <c r="I40" s="10">
        <f t="shared" si="7"/>
        <v>0</v>
      </c>
      <c r="J40" s="10">
        <f t="shared" si="7"/>
        <v>0</v>
      </c>
      <c r="K40" s="10">
        <f t="shared" si="7"/>
        <v>0</v>
      </c>
      <c r="L40" s="10">
        <f t="shared" si="7"/>
        <v>0</v>
      </c>
      <c r="M40" s="10">
        <f t="shared" si="7"/>
        <v>0</v>
      </c>
    </row>
    <row r="41" spans="1:13" ht="12.75">
      <c r="A41" s="37"/>
      <c r="B41" s="10" t="s">
        <v>2</v>
      </c>
      <c r="C41" s="10"/>
      <c r="D41" s="10"/>
      <c r="E41" s="10"/>
      <c r="F41" s="10"/>
      <c r="G41" s="10"/>
      <c r="H41" s="10"/>
      <c r="I41" s="10"/>
      <c r="J41" s="10"/>
      <c r="K41" s="10"/>
      <c r="L41" s="10"/>
      <c r="M41" s="36"/>
    </row>
    <row r="42" spans="1:13" ht="12.75">
      <c r="A42" s="37"/>
      <c r="B42" s="10"/>
      <c r="C42" s="10"/>
      <c r="D42" s="10"/>
      <c r="E42" s="10"/>
      <c r="F42" s="10"/>
      <c r="G42" s="10"/>
      <c r="H42" s="10"/>
      <c r="I42" s="10"/>
      <c r="J42" s="10"/>
      <c r="K42" s="10"/>
      <c r="L42" s="10"/>
      <c r="M42" s="36"/>
    </row>
    <row r="43" spans="1:13" ht="13.5" thickBot="1">
      <c r="A43" s="173" t="s">
        <v>159</v>
      </c>
      <c r="B43" s="154"/>
      <c r="C43" s="41">
        <f aca="true" t="shared" si="8" ref="C43:M43">SUM(C35:C40)</f>
        <v>0</v>
      </c>
      <c r="D43" s="41">
        <f t="shared" si="8"/>
        <v>0</v>
      </c>
      <c r="E43" s="41">
        <f t="shared" si="8"/>
        <v>0</v>
      </c>
      <c r="F43" s="41">
        <f t="shared" si="8"/>
        <v>0</v>
      </c>
      <c r="G43" s="41">
        <f t="shared" si="8"/>
        <v>0</v>
      </c>
      <c r="H43" s="41">
        <f t="shared" si="8"/>
        <v>0</v>
      </c>
      <c r="I43" s="41">
        <f t="shared" si="8"/>
        <v>0</v>
      </c>
      <c r="J43" s="41">
        <f t="shared" si="8"/>
        <v>0</v>
      </c>
      <c r="K43" s="41">
        <f t="shared" si="8"/>
        <v>0</v>
      </c>
      <c r="L43" s="41">
        <f t="shared" si="8"/>
        <v>0</v>
      </c>
      <c r="M43" s="42">
        <f t="shared" si="8"/>
        <v>0</v>
      </c>
    </row>
    <row r="44" spans="1:13" ht="14.25" thickBot="1" thickTop="1">
      <c r="A44" s="184" t="s">
        <v>160</v>
      </c>
      <c r="B44" s="185"/>
      <c r="C44" s="129">
        <f>+C43*Adoption!C10</f>
        <v>0</v>
      </c>
      <c r="D44" s="129">
        <f>+D43*Adoption!D10</f>
        <v>0</v>
      </c>
      <c r="E44" s="129">
        <f>+E43*Adoption!E10</f>
        <v>0</v>
      </c>
      <c r="F44" s="129">
        <f>+F43*Adoption!F10</f>
        <v>0</v>
      </c>
      <c r="G44" s="129">
        <f>+G43*Adoption!G10</f>
        <v>0</v>
      </c>
      <c r="H44" s="129">
        <f>+H43*Adoption!H10</f>
        <v>0</v>
      </c>
      <c r="I44" s="129">
        <f>+I43*Adoption!I10</f>
        <v>0</v>
      </c>
      <c r="J44" s="129">
        <f>+J43*Adoption!J10</f>
        <v>0</v>
      </c>
      <c r="K44" s="129">
        <f>+K43*Adoption!K10</f>
        <v>0</v>
      </c>
      <c r="L44" s="129">
        <f>+L43*Adoption!L10</f>
        <v>0</v>
      </c>
      <c r="M44" s="129">
        <f>+M43*Adoption!M10</f>
        <v>0</v>
      </c>
    </row>
    <row r="45" spans="15:25" ht="19.5" thickBot="1" thickTop="1">
      <c r="O45" s="211" t="s">
        <v>171</v>
      </c>
      <c r="P45" s="212"/>
      <c r="Q45" s="212"/>
      <c r="R45" s="212"/>
      <c r="S45" s="212"/>
      <c r="T45" s="212"/>
      <c r="U45" s="212"/>
      <c r="V45" s="212"/>
      <c r="W45" s="212"/>
      <c r="X45" s="212"/>
      <c r="Y45" s="213"/>
    </row>
    <row r="46" spans="15:25" ht="38.25">
      <c r="O46" s="214" t="s">
        <v>78</v>
      </c>
      <c r="P46" s="215"/>
      <c r="Q46" s="43" t="s">
        <v>30</v>
      </c>
      <c r="R46" s="43" t="s">
        <v>26</v>
      </c>
      <c r="S46" s="43" t="s">
        <v>27</v>
      </c>
      <c r="T46" s="43" t="s">
        <v>28</v>
      </c>
      <c r="U46" s="43" t="s">
        <v>29</v>
      </c>
      <c r="V46" s="43" t="s">
        <v>76</v>
      </c>
      <c r="W46" s="43" t="s">
        <v>174</v>
      </c>
      <c r="X46" s="43" t="s">
        <v>32</v>
      </c>
      <c r="Y46" s="44" t="s">
        <v>19</v>
      </c>
    </row>
    <row r="47" spans="15:25" ht="12.75">
      <c r="O47" s="164" t="s">
        <v>43</v>
      </c>
      <c r="P47" s="197"/>
      <c r="Q47" s="165"/>
      <c r="R47" s="43"/>
      <c r="S47" s="43"/>
      <c r="T47" s="43"/>
      <c r="U47" s="43"/>
      <c r="V47" s="43"/>
      <c r="W47" s="43"/>
      <c r="X47" s="43"/>
      <c r="Y47" s="44"/>
    </row>
    <row r="48" spans="15:25" ht="12.75">
      <c r="O48" s="76"/>
      <c r="P48" s="59"/>
      <c r="Q48" s="10"/>
      <c r="R48" s="10"/>
      <c r="S48" s="45"/>
      <c r="T48" s="46"/>
      <c r="U48" s="47"/>
      <c r="V48" s="45"/>
      <c r="W48" s="38"/>
      <c r="X48" s="39"/>
      <c r="Y48" s="36"/>
    </row>
    <row r="49" spans="15:25" ht="12.75">
      <c r="O49" s="52"/>
      <c r="P49" s="20"/>
      <c r="Q49" s="10"/>
      <c r="R49" s="10"/>
      <c r="S49" s="45"/>
      <c r="T49" s="46"/>
      <c r="U49" s="47"/>
      <c r="V49" s="45"/>
      <c r="W49" s="38"/>
      <c r="X49" s="39"/>
      <c r="Y49" s="36"/>
    </row>
    <row r="50" spans="15:25" ht="12.75">
      <c r="O50" s="52"/>
      <c r="P50" s="20"/>
      <c r="Q50" s="10"/>
      <c r="R50" s="10"/>
      <c r="S50" s="45"/>
      <c r="T50" s="46"/>
      <c r="U50" s="47"/>
      <c r="V50" s="45"/>
      <c r="W50" s="38"/>
      <c r="X50" s="39"/>
      <c r="Y50" s="36"/>
    </row>
    <row r="51" spans="15:25" ht="12.75">
      <c r="O51" s="164" t="s">
        <v>79</v>
      </c>
      <c r="P51" s="210"/>
      <c r="Q51" s="165"/>
      <c r="R51" s="10"/>
      <c r="S51" s="45"/>
      <c r="T51" s="46"/>
      <c r="U51" s="47"/>
      <c r="V51" s="45"/>
      <c r="W51" s="38"/>
      <c r="X51" s="39"/>
      <c r="Y51" s="40">
        <f>SUM(X48:X50)</f>
        <v>0</v>
      </c>
    </row>
    <row r="52" spans="15:25" ht="12.75">
      <c r="O52" s="52"/>
      <c r="P52" s="18"/>
      <c r="Q52" s="10"/>
      <c r="R52" s="10"/>
      <c r="S52" s="45"/>
      <c r="T52" s="46"/>
      <c r="U52" s="47"/>
      <c r="V52" s="45"/>
      <c r="W52" s="38"/>
      <c r="X52" s="39"/>
      <c r="Y52" s="40"/>
    </row>
    <row r="53" spans="15:25" ht="12.75">
      <c r="O53" s="164" t="s">
        <v>12</v>
      </c>
      <c r="P53" s="197"/>
      <c r="Q53" s="165"/>
      <c r="R53" s="10"/>
      <c r="S53" s="45"/>
      <c r="T53" s="46"/>
      <c r="U53" s="47"/>
      <c r="V53" s="45"/>
      <c r="W53" s="38"/>
      <c r="X53" s="39"/>
      <c r="Y53" s="36"/>
    </row>
    <row r="54" spans="15:25" ht="12.75">
      <c r="O54" s="26"/>
      <c r="P54" s="18"/>
      <c r="Q54" s="10"/>
      <c r="R54" s="10"/>
      <c r="S54" s="45"/>
      <c r="T54" s="46"/>
      <c r="U54" s="47"/>
      <c r="V54" s="45"/>
      <c r="W54" s="38"/>
      <c r="X54" s="39"/>
      <c r="Y54" s="36"/>
    </row>
    <row r="55" spans="15:25" ht="12.75">
      <c r="O55" s="26"/>
      <c r="P55" s="18"/>
      <c r="Q55" s="10"/>
      <c r="R55" s="10"/>
      <c r="S55" s="45"/>
      <c r="T55" s="46"/>
      <c r="U55" s="47"/>
      <c r="V55" s="45"/>
      <c r="W55" s="38"/>
      <c r="X55" s="39"/>
      <c r="Y55" s="36"/>
    </row>
    <row r="56" spans="15:25" ht="12.75">
      <c r="O56" s="26"/>
      <c r="P56" s="197" t="s">
        <v>40</v>
      </c>
      <c r="Q56" s="165"/>
      <c r="R56" s="10"/>
      <c r="S56" s="45"/>
      <c r="T56" s="46"/>
      <c r="U56" s="47"/>
      <c r="V56" s="45"/>
      <c r="W56" s="38"/>
      <c r="X56" s="39"/>
      <c r="Y56" s="40">
        <f>SUM(X54:X56)</f>
        <v>0</v>
      </c>
    </row>
    <row r="57" spans="15:25" ht="12.75">
      <c r="O57" s="26"/>
      <c r="P57" s="18"/>
      <c r="Q57" s="10"/>
      <c r="R57" s="10"/>
      <c r="S57" s="45"/>
      <c r="T57" s="46"/>
      <c r="U57" s="47"/>
      <c r="V57" s="45"/>
      <c r="W57" s="38"/>
      <c r="X57" s="39"/>
      <c r="Y57" s="36"/>
    </row>
    <row r="58" spans="15:25" ht="12.75">
      <c r="O58" s="164" t="s">
        <v>1</v>
      </c>
      <c r="P58" s="197"/>
      <c r="Q58" s="165"/>
      <c r="R58" s="10"/>
      <c r="S58" s="45"/>
      <c r="T58" s="46"/>
      <c r="U58" s="47"/>
      <c r="V58" s="45"/>
      <c r="W58" s="38"/>
      <c r="X58" s="39"/>
      <c r="Y58" s="36"/>
    </row>
    <row r="59" spans="15:25" ht="12.75">
      <c r="O59" s="26"/>
      <c r="P59" s="18"/>
      <c r="Q59" s="10"/>
      <c r="R59" s="10"/>
      <c r="S59" s="45"/>
      <c r="T59" s="46"/>
      <c r="U59" s="47"/>
      <c r="V59" s="45"/>
      <c r="W59" s="38"/>
      <c r="X59" s="39"/>
      <c r="Y59" s="36"/>
    </row>
    <row r="60" spans="15:25" ht="12.75">
      <c r="O60" s="26"/>
      <c r="P60" s="18"/>
      <c r="Q60" s="10"/>
      <c r="R60" s="10"/>
      <c r="S60" s="45"/>
      <c r="T60" s="46"/>
      <c r="U60" s="47"/>
      <c r="V60" s="45"/>
      <c r="W60" s="38"/>
      <c r="X60" s="39"/>
      <c r="Y60" s="36"/>
    </row>
    <row r="61" spans="15:25" ht="12.75">
      <c r="O61" s="26"/>
      <c r="P61" s="197" t="s">
        <v>41</v>
      </c>
      <c r="Q61" s="165"/>
      <c r="R61" s="10"/>
      <c r="S61" s="45"/>
      <c r="T61" s="46"/>
      <c r="U61" s="47"/>
      <c r="V61" s="45"/>
      <c r="W61" s="38"/>
      <c r="X61" s="39"/>
      <c r="Y61" s="40">
        <f>SUM(X58:X59)</f>
        <v>0</v>
      </c>
    </row>
    <row r="62" spans="15:25" ht="12.75">
      <c r="O62" s="26"/>
      <c r="P62" s="18"/>
      <c r="Q62" s="10"/>
      <c r="R62" s="10"/>
      <c r="S62" s="45"/>
      <c r="T62" s="46"/>
      <c r="U62" s="47"/>
      <c r="V62" s="45"/>
      <c r="W62" s="38"/>
      <c r="X62" s="39"/>
      <c r="Y62" s="36"/>
    </row>
    <row r="63" spans="15:25" ht="13.5" thickBot="1">
      <c r="O63" s="155" t="s">
        <v>53</v>
      </c>
      <c r="P63" s="198"/>
      <c r="Q63" s="205"/>
      <c r="R63" s="33"/>
      <c r="S63" s="48"/>
      <c r="T63" s="49"/>
      <c r="U63" s="50"/>
      <c r="V63" s="48"/>
      <c r="W63" s="51"/>
      <c r="X63" s="41"/>
      <c r="Y63" s="42">
        <f>SUM(Y51:Y61)</f>
        <v>0</v>
      </c>
    </row>
    <row r="64" ht="13.5" thickTop="1"/>
  </sheetData>
  <mergeCells count="39">
    <mergeCell ref="A1:I1"/>
    <mergeCell ref="A3:B3"/>
    <mergeCell ref="C3:I3"/>
    <mergeCell ref="A4:B4"/>
    <mergeCell ref="C4:I4"/>
    <mergeCell ref="C7:I7"/>
    <mergeCell ref="A8:B8"/>
    <mergeCell ref="C8:I8"/>
    <mergeCell ref="A5:B5"/>
    <mergeCell ref="C5:I5"/>
    <mergeCell ref="A6:B6"/>
    <mergeCell ref="C6:I6"/>
    <mergeCell ref="A9:B9"/>
    <mergeCell ref="A10:B10"/>
    <mergeCell ref="A12:B12"/>
    <mergeCell ref="A7:B7"/>
    <mergeCell ref="A44:B44"/>
    <mergeCell ref="A24:B24"/>
    <mergeCell ref="A34:B34"/>
    <mergeCell ref="B37:C37"/>
    <mergeCell ref="A43:B43"/>
    <mergeCell ref="O17:Q17"/>
    <mergeCell ref="P20:Q20"/>
    <mergeCell ref="O22:Q22"/>
    <mergeCell ref="P25:Q25"/>
    <mergeCell ref="O9:Y9"/>
    <mergeCell ref="O10:P10"/>
    <mergeCell ref="O11:Q11"/>
    <mergeCell ref="O15:Q15"/>
    <mergeCell ref="O27:Q27"/>
    <mergeCell ref="O45:Y45"/>
    <mergeCell ref="O46:P46"/>
    <mergeCell ref="O47:Q47"/>
    <mergeCell ref="P61:Q61"/>
    <mergeCell ref="O63:Q63"/>
    <mergeCell ref="O51:Q51"/>
    <mergeCell ref="O53:Q53"/>
    <mergeCell ref="P56:Q56"/>
    <mergeCell ref="O58:Q5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66"/>
  <sheetViews>
    <sheetView tabSelected="1" workbookViewId="0" topLeftCell="A1">
      <pane ySplit="2" topLeftCell="BM3" activePane="bottomLeft" state="frozen"/>
      <selection pane="topLeft" activeCell="A1" sqref="A1"/>
      <selection pane="bottomLeft" activeCell="P60" sqref="P60"/>
    </sheetView>
  </sheetViews>
  <sheetFormatPr defaultColWidth="9.140625" defaultRowHeight="12.75"/>
  <cols>
    <col min="1" max="1" width="1.57421875" style="0" customWidth="1"/>
    <col min="2" max="2" width="33.140625" style="1" customWidth="1"/>
    <col min="3" max="3" width="9.28125" style="0" customWidth="1"/>
    <col min="4" max="4" width="8.28125" style="0" customWidth="1"/>
    <col min="5" max="5" width="8.7109375" style="0" customWidth="1"/>
    <col min="6" max="8" width="9.00390625" style="0" customWidth="1"/>
    <col min="9" max="9" width="10.00390625" style="0" customWidth="1"/>
    <col min="10" max="13" width="9.8515625" style="0" customWidth="1"/>
  </cols>
  <sheetData>
    <row r="1" spans="1:13" ht="18.75" thickTop="1">
      <c r="A1" s="157" t="s">
        <v>128</v>
      </c>
      <c r="B1" s="150"/>
      <c r="C1" s="150"/>
      <c r="D1" s="150"/>
      <c r="E1" s="150"/>
      <c r="F1" s="150"/>
      <c r="G1" s="150"/>
      <c r="H1" s="150"/>
      <c r="I1" s="151"/>
      <c r="J1" s="21"/>
      <c r="K1" s="22"/>
      <c r="L1" s="9"/>
      <c r="M1" s="9"/>
    </row>
    <row r="2" spans="1:13" ht="12.75">
      <c r="A2" s="169" t="s">
        <v>56</v>
      </c>
      <c r="B2" s="170"/>
      <c r="C2" s="15">
        <v>2008</v>
      </c>
      <c r="D2" s="15">
        <f aca="true" t="shared" si="0" ref="D2:M2">+C2+1</f>
        <v>2009</v>
      </c>
      <c r="E2" s="15">
        <f t="shared" si="0"/>
        <v>2010</v>
      </c>
      <c r="F2" s="15">
        <f t="shared" si="0"/>
        <v>2011</v>
      </c>
      <c r="G2" s="15">
        <f t="shared" si="0"/>
        <v>2012</v>
      </c>
      <c r="H2" s="15">
        <f t="shared" si="0"/>
        <v>2013</v>
      </c>
      <c r="I2" s="24">
        <f t="shared" si="0"/>
        <v>2014</v>
      </c>
      <c r="J2" s="17">
        <f t="shared" si="0"/>
        <v>2015</v>
      </c>
      <c r="K2" s="15">
        <f t="shared" si="0"/>
        <v>2016</v>
      </c>
      <c r="L2" s="15">
        <f t="shared" si="0"/>
        <v>2017</v>
      </c>
      <c r="M2" s="15">
        <f t="shared" si="0"/>
        <v>2018</v>
      </c>
    </row>
    <row r="3" spans="1:13" ht="12.75">
      <c r="A3" s="117" t="s">
        <v>18</v>
      </c>
      <c r="B3" s="10"/>
      <c r="C3" s="16"/>
      <c r="D3" s="16"/>
      <c r="E3" s="16"/>
      <c r="F3" s="16"/>
      <c r="G3" s="16"/>
      <c r="H3" s="16"/>
      <c r="I3" s="27"/>
      <c r="J3" s="17"/>
      <c r="K3" s="15"/>
      <c r="L3" s="15"/>
      <c r="M3" s="15"/>
    </row>
    <row r="4" spans="1:13" ht="12.75">
      <c r="A4" s="118"/>
      <c r="B4" s="10" t="s">
        <v>7</v>
      </c>
      <c r="C4" s="16">
        <f>+Sum!C4</f>
        <v>6708</v>
      </c>
      <c r="D4" s="16">
        <f>+Sum!D4</f>
        <v>1000</v>
      </c>
      <c r="E4" s="16">
        <f>+Sum!E4</f>
        <v>1000</v>
      </c>
      <c r="F4" s="16">
        <f>+Sum!F4</f>
        <v>1000</v>
      </c>
      <c r="G4" s="16">
        <f>+Sum!G4</f>
        <v>1000</v>
      </c>
      <c r="H4" s="16">
        <f>+Sum!H4</f>
        <v>1000</v>
      </c>
      <c r="I4" s="27">
        <f>+Sum!I4</f>
        <v>1000</v>
      </c>
      <c r="J4" s="23">
        <f>+Sum!J4</f>
        <v>1000</v>
      </c>
      <c r="K4" s="16">
        <f>+Sum!K4</f>
        <v>1000</v>
      </c>
      <c r="L4" s="16">
        <f>+Sum!L4</f>
        <v>1000</v>
      </c>
      <c r="M4" s="16">
        <f>+Sum!M4</f>
        <v>1000</v>
      </c>
    </row>
    <row r="5" spans="1:13" ht="12.75">
      <c r="A5" s="118"/>
      <c r="B5" s="10" t="s">
        <v>70</v>
      </c>
      <c r="C5" s="16">
        <f>+Sum!C5</f>
        <v>0</v>
      </c>
      <c r="D5" s="16">
        <f>+Sum!D5</f>
        <v>600</v>
      </c>
      <c r="E5" s="16">
        <f>+Sum!E5</f>
        <v>400</v>
      </c>
      <c r="F5" s="16">
        <f>+Sum!F5</f>
        <v>400</v>
      </c>
      <c r="G5" s="16">
        <f>+Sum!G5</f>
        <v>400</v>
      </c>
      <c r="H5" s="16">
        <f>+Sum!H5</f>
        <v>400</v>
      </c>
      <c r="I5" s="27">
        <f>+Sum!I5</f>
        <v>400</v>
      </c>
      <c r="J5" s="23">
        <f>+Sum!J5</f>
        <v>400</v>
      </c>
      <c r="K5" s="16">
        <f>+Sum!K5</f>
        <v>400</v>
      </c>
      <c r="L5" s="16">
        <f>+Sum!L5</f>
        <v>400</v>
      </c>
      <c r="M5" s="16">
        <f>+Sum!M5</f>
        <v>400</v>
      </c>
    </row>
    <row r="6" spans="1:13" ht="12.75">
      <c r="A6" s="118"/>
      <c r="B6" s="10" t="s">
        <v>74</v>
      </c>
      <c r="C6" s="16">
        <f>+Sum!C6</f>
        <v>0</v>
      </c>
      <c r="D6" s="16">
        <f>+Sum!D6</f>
        <v>770</v>
      </c>
      <c r="E6" s="16">
        <f>+Sum!E6</f>
        <v>300</v>
      </c>
      <c r="F6" s="16">
        <f>+Sum!F6</f>
        <v>300</v>
      </c>
      <c r="G6" s="16">
        <f>+Sum!G6</f>
        <v>300</v>
      </c>
      <c r="H6" s="16">
        <f>+Sum!H6</f>
        <v>300</v>
      </c>
      <c r="I6" s="27">
        <f>+Sum!I6</f>
        <v>300</v>
      </c>
      <c r="J6" s="23">
        <f>+Sum!J6</f>
        <v>300</v>
      </c>
      <c r="K6" s="16">
        <f>+Sum!K6</f>
        <v>300</v>
      </c>
      <c r="L6" s="16">
        <f>+Sum!L6</f>
        <v>300</v>
      </c>
      <c r="M6" s="16">
        <f>+Sum!M6</f>
        <v>300</v>
      </c>
    </row>
    <row r="7" spans="1:13" ht="25.5">
      <c r="A7" s="118"/>
      <c r="B7" s="10" t="s">
        <v>75</v>
      </c>
      <c r="C7" s="16">
        <f>+Sum!C7</f>
        <v>0</v>
      </c>
      <c r="D7" s="16">
        <f>+Sum!D7</f>
        <v>800</v>
      </c>
      <c r="E7" s="16">
        <f>+Sum!E7</f>
        <v>400</v>
      </c>
      <c r="F7" s="16">
        <f>+Sum!F7</f>
        <v>400</v>
      </c>
      <c r="G7" s="16">
        <f>+Sum!G7</f>
        <v>400</v>
      </c>
      <c r="H7" s="16">
        <f>+Sum!H7</f>
        <v>400</v>
      </c>
      <c r="I7" s="27">
        <f>+Sum!I7</f>
        <v>400</v>
      </c>
      <c r="J7" s="23">
        <f>+Sum!J7</f>
        <v>400</v>
      </c>
      <c r="K7" s="16">
        <f>+Sum!K7</f>
        <v>400</v>
      </c>
      <c r="L7" s="16">
        <f>+Sum!L7</f>
        <v>400</v>
      </c>
      <c r="M7" s="16">
        <f>+Sum!M7</f>
        <v>400</v>
      </c>
    </row>
    <row r="8" spans="1:13" ht="12.75">
      <c r="A8" s="118"/>
      <c r="B8" s="10" t="s">
        <v>20</v>
      </c>
      <c r="C8" s="16">
        <f>+Sum!C8</f>
        <v>0</v>
      </c>
      <c r="D8" s="16">
        <f>+Sum!D8</f>
        <v>200</v>
      </c>
      <c r="E8" s="16">
        <f>+Sum!E8</f>
        <v>100</v>
      </c>
      <c r="F8" s="16">
        <f>+Sum!F8</f>
        <v>100</v>
      </c>
      <c r="G8" s="16">
        <f>+Sum!G8</f>
        <v>100</v>
      </c>
      <c r="H8" s="16">
        <f>+Sum!H8</f>
        <v>100</v>
      </c>
      <c r="I8" s="27">
        <f>+Sum!I8</f>
        <v>100</v>
      </c>
      <c r="J8" s="23">
        <f>+Sum!J8</f>
        <v>100</v>
      </c>
      <c r="K8" s="16">
        <f>+Sum!K8</f>
        <v>100</v>
      </c>
      <c r="L8" s="16">
        <f>+Sum!L8</f>
        <v>100</v>
      </c>
      <c r="M8" s="16">
        <f>+Sum!M8</f>
        <v>100</v>
      </c>
    </row>
    <row r="9" spans="1:13" ht="12.75">
      <c r="A9" s="169" t="s">
        <v>17</v>
      </c>
      <c r="B9" s="171"/>
      <c r="C9" s="16">
        <f aca="true" t="shared" si="1" ref="C9:M9">SUM(C4:C8)</f>
        <v>6708</v>
      </c>
      <c r="D9" s="16">
        <f t="shared" si="1"/>
        <v>3370</v>
      </c>
      <c r="E9" s="16">
        <f t="shared" si="1"/>
        <v>2200</v>
      </c>
      <c r="F9" s="16">
        <f t="shared" si="1"/>
        <v>2200</v>
      </c>
      <c r="G9" s="16">
        <f t="shared" si="1"/>
        <v>2200</v>
      </c>
      <c r="H9" s="16">
        <f t="shared" si="1"/>
        <v>2200</v>
      </c>
      <c r="I9" s="27">
        <f t="shared" si="1"/>
        <v>2200</v>
      </c>
      <c r="J9" s="17">
        <f t="shared" si="1"/>
        <v>2200</v>
      </c>
      <c r="K9" s="15">
        <f t="shared" si="1"/>
        <v>2200</v>
      </c>
      <c r="L9" s="15">
        <f t="shared" si="1"/>
        <v>2200</v>
      </c>
      <c r="M9" s="15">
        <f t="shared" si="1"/>
        <v>2200</v>
      </c>
    </row>
    <row r="10" spans="1:13" ht="12.75">
      <c r="A10" s="53"/>
      <c r="B10" s="32" t="s">
        <v>98</v>
      </c>
      <c r="C10" s="16">
        <f>+C9</f>
        <v>6708</v>
      </c>
      <c r="D10" s="16">
        <f>+D9+C10</f>
        <v>10078</v>
      </c>
      <c r="E10" s="16">
        <f aca="true" t="shared" si="2" ref="E10:M10">+E9+D10</f>
        <v>12278</v>
      </c>
      <c r="F10" s="16">
        <f t="shared" si="2"/>
        <v>14478</v>
      </c>
      <c r="G10" s="16">
        <f t="shared" si="2"/>
        <v>16678</v>
      </c>
      <c r="H10" s="16">
        <f t="shared" si="2"/>
        <v>18878</v>
      </c>
      <c r="I10" s="27">
        <f t="shared" si="2"/>
        <v>21078</v>
      </c>
      <c r="J10" s="23">
        <f t="shared" si="2"/>
        <v>23278</v>
      </c>
      <c r="K10" s="16">
        <f t="shared" si="2"/>
        <v>25478</v>
      </c>
      <c r="L10" s="16">
        <f t="shared" si="2"/>
        <v>27678</v>
      </c>
      <c r="M10" s="16">
        <f t="shared" si="2"/>
        <v>29878</v>
      </c>
    </row>
    <row r="11" spans="1:13" ht="12.75">
      <c r="A11" s="169" t="s">
        <v>4</v>
      </c>
      <c r="B11" s="171"/>
      <c r="C11" s="16"/>
      <c r="D11" s="16"/>
      <c r="E11" s="16"/>
      <c r="F11" s="16"/>
      <c r="G11" s="16"/>
      <c r="H11" s="16"/>
      <c r="I11" s="27"/>
      <c r="J11" s="17"/>
      <c r="K11" s="15"/>
      <c r="L11" s="15"/>
      <c r="M11" s="15"/>
    </row>
    <row r="12" spans="1:13" ht="12.75">
      <c r="A12" s="169" t="s">
        <v>97</v>
      </c>
      <c r="B12" s="170"/>
      <c r="C12" s="57"/>
      <c r="D12" s="57" t="s">
        <v>0</v>
      </c>
      <c r="E12" s="57"/>
      <c r="F12" s="57"/>
      <c r="G12" s="57"/>
      <c r="H12" s="57"/>
      <c r="I12" s="91"/>
      <c r="J12" s="92"/>
      <c r="K12" s="57"/>
      <c r="L12" s="57"/>
      <c r="M12" s="57"/>
    </row>
    <row r="13" spans="1:13" ht="12.75">
      <c r="A13" s="53"/>
      <c r="B13" s="10" t="s">
        <v>70</v>
      </c>
      <c r="C13" s="57">
        <f>+Adoption!C6</f>
        <v>0</v>
      </c>
      <c r="D13" s="57">
        <f>+Adoption!D6</f>
        <v>0.0046</v>
      </c>
      <c r="E13" s="57">
        <f>+Adoption!E6</f>
        <v>0.138</v>
      </c>
      <c r="F13" s="57">
        <f>+Adoption!F6</f>
        <v>0.20700000000000002</v>
      </c>
      <c r="G13" s="57">
        <f>+Adoption!G6</f>
        <v>0.20700000000000002</v>
      </c>
      <c r="H13" s="57">
        <f>+Adoption!H6</f>
        <v>0.20700000000000002</v>
      </c>
      <c r="I13" s="91">
        <f>+Adoption!I6</f>
        <v>0.20700000000000002</v>
      </c>
      <c r="J13" s="92">
        <f>+Adoption!J6</f>
        <v>0.20700000000000002</v>
      </c>
      <c r="K13" s="57">
        <f>+Adoption!K6</f>
        <v>0.20700000000000002</v>
      </c>
      <c r="L13" s="57">
        <f>+Adoption!L6</f>
        <v>0.20700000000000002</v>
      </c>
      <c r="M13" s="57">
        <f>+Adoption!M6</f>
        <v>0.20700000000000002</v>
      </c>
    </row>
    <row r="14" spans="1:13" ht="12.75">
      <c r="A14" s="53"/>
      <c r="B14" s="10" t="s">
        <v>74</v>
      </c>
      <c r="C14" s="57">
        <f>+Adoption!C10</f>
        <v>0</v>
      </c>
      <c r="D14" s="57">
        <f>+Adoption!D10</f>
        <v>0.02</v>
      </c>
      <c r="E14" s="57">
        <f>+Adoption!E10</f>
        <v>0.6</v>
      </c>
      <c r="F14" s="57">
        <f>+Adoption!F10</f>
        <v>0.6</v>
      </c>
      <c r="G14" s="57">
        <f>+Adoption!G10</f>
        <v>0.9</v>
      </c>
      <c r="H14" s="57">
        <f>+Adoption!H10</f>
        <v>0.9</v>
      </c>
      <c r="I14" s="91">
        <f>+Adoption!I10</f>
        <v>0.9</v>
      </c>
      <c r="J14" s="92">
        <f>+Adoption!J10</f>
        <v>0.9</v>
      </c>
      <c r="K14" s="57">
        <f>+Adoption!K10</f>
        <v>0.9</v>
      </c>
      <c r="L14" s="57">
        <f>+Adoption!L10</f>
        <v>0.9</v>
      </c>
      <c r="M14" s="57">
        <f>+Adoption!M10</f>
        <v>0.9</v>
      </c>
    </row>
    <row r="15" spans="1:13" ht="12.75">
      <c r="A15" s="53"/>
      <c r="B15" s="10" t="s">
        <v>92</v>
      </c>
      <c r="C15" s="57">
        <f>+Adoption!C14</f>
        <v>0</v>
      </c>
      <c r="D15" s="57">
        <f>+Adoption!D14</f>
        <v>0.0064</v>
      </c>
      <c r="E15" s="57">
        <f>+Adoption!E14</f>
        <v>0.192</v>
      </c>
      <c r="F15" s="57">
        <f>+Adoption!F14</f>
        <v>0.28800000000000003</v>
      </c>
      <c r="G15" s="57">
        <f>+Adoption!G14</f>
        <v>0.28800000000000003</v>
      </c>
      <c r="H15" s="57">
        <f>+Adoption!H14</f>
        <v>0.28800000000000003</v>
      </c>
      <c r="I15" s="91">
        <f>+Adoption!I14</f>
        <v>0.28800000000000003</v>
      </c>
      <c r="J15" s="92">
        <f>+Adoption!J14</f>
        <v>0.28800000000000003</v>
      </c>
      <c r="K15" s="57">
        <f>+Adoption!K14</f>
        <v>0.28800000000000003</v>
      </c>
      <c r="L15" s="57">
        <f>+Adoption!L14</f>
        <v>0.28800000000000003</v>
      </c>
      <c r="M15" s="57">
        <f>+Adoption!M14</f>
        <v>0.28800000000000003</v>
      </c>
    </row>
    <row r="16" spans="1:13" ht="12.75">
      <c r="A16" s="169" t="s">
        <v>124</v>
      </c>
      <c r="B16" s="170"/>
      <c r="C16" s="57"/>
      <c r="D16" s="57"/>
      <c r="E16" s="57"/>
      <c r="F16" s="57"/>
      <c r="G16" s="57"/>
      <c r="H16" s="57"/>
      <c r="I16" s="91"/>
      <c r="J16" s="92"/>
      <c r="K16" s="57"/>
      <c r="L16" s="57"/>
      <c r="M16" s="57"/>
    </row>
    <row r="17" spans="1:13" ht="12.75">
      <c r="A17" s="118"/>
      <c r="B17" s="10" t="s">
        <v>7</v>
      </c>
      <c r="C17" s="16"/>
      <c r="D17" s="16"/>
      <c r="E17" s="16"/>
      <c r="F17" s="16"/>
      <c r="G17" s="16"/>
      <c r="H17" s="16"/>
      <c r="I17" s="27"/>
      <c r="J17" s="17"/>
      <c r="K17" s="15"/>
      <c r="L17" s="15"/>
      <c r="M17" s="15"/>
    </row>
    <row r="18" spans="1:13" ht="12.75">
      <c r="A18" s="118"/>
      <c r="B18" s="10" t="s">
        <v>70</v>
      </c>
      <c r="C18" s="16">
        <v>0</v>
      </c>
      <c r="D18" s="16">
        <f>+Labs!D35*ROI!D13</f>
        <v>20.037729812000002</v>
      </c>
      <c r="E18" s="16">
        <f>+Labs!E35*ROI!E13</f>
        <v>601.13189436</v>
      </c>
      <c r="F18" s="16">
        <f>+Labs!F35*ROI!F13</f>
        <v>901.6978415400001</v>
      </c>
      <c r="G18" s="16">
        <f>+Labs!G35*ROI!G13</f>
        <v>901.6978415400001</v>
      </c>
      <c r="H18" s="16">
        <f>+Labs!H35*ROI!H13</f>
        <v>901.6978415400001</v>
      </c>
      <c r="I18" s="27">
        <f>+Labs!I35*ROI!I13</f>
        <v>901.6978415400001</v>
      </c>
      <c r="J18" s="23">
        <f>+Labs!J35*ROI!J13</f>
        <v>901.6978415400001</v>
      </c>
      <c r="K18" s="16">
        <f>+Labs!K35*ROI!K13</f>
        <v>901.6978415400001</v>
      </c>
      <c r="L18" s="16">
        <f>+Labs!L35*ROI!L13</f>
        <v>901.6978415400001</v>
      </c>
      <c r="M18" s="16">
        <f>+Labs!M35*ROI!M13</f>
        <v>901.6978415400001</v>
      </c>
    </row>
    <row r="19" spans="1:13" ht="12.75">
      <c r="A19" s="118"/>
      <c r="B19" s="10" t="s">
        <v>74</v>
      </c>
      <c r="C19" s="16">
        <v>0</v>
      </c>
      <c r="D19" s="16">
        <f>+Meds!D35*ROI!D14</f>
        <v>492.8694258</v>
      </c>
      <c r="E19" s="16">
        <f>+Meds!E35*ROI!E14</f>
        <v>14786.082773999999</v>
      </c>
      <c r="F19" s="16">
        <f>+Meds!F35*ROI!F14</f>
        <v>14786.082773999999</v>
      </c>
      <c r="G19" s="16">
        <f>+Meds!G35*ROI!G14</f>
        <v>22179.124161</v>
      </c>
      <c r="H19" s="16">
        <f>+Meds!H35*ROI!H14</f>
        <v>22179.124161</v>
      </c>
      <c r="I19" s="27">
        <f>+Meds!I35*ROI!I14</f>
        <v>22179.124161</v>
      </c>
      <c r="J19" s="23">
        <f>+Meds!J35*ROI!J14</f>
        <v>22179.124161</v>
      </c>
      <c r="K19" s="16">
        <f>+Meds!K35*ROI!K14</f>
        <v>22179.124161</v>
      </c>
      <c r="L19" s="16">
        <f>+Meds!L35*ROI!L14</f>
        <v>22179.124161</v>
      </c>
      <c r="M19" s="16">
        <f>+Meds!M35*ROI!M14</f>
        <v>22179.124161</v>
      </c>
    </row>
    <row r="20" spans="1:13" ht="12.75">
      <c r="A20" s="118"/>
      <c r="B20" s="10" t="s">
        <v>92</v>
      </c>
      <c r="C20" s="16">
        <v>0</v>
      </c>
      <c r="D20" s="16">
        <f>+'Dis Sum'!D32*D15</f>
        <v>0</v>
      </c>
      <c r="E20" s="16">
        <f>+'Dis Sum'!E32*E15</f>
        <v>0</v>
      </c>
      <c r="F20" s="16">
        <f>+'Dis Sum'!F32*F15</f>
        <v>0</v>
      </c>
      <c r="G20" s="16">
        <f>+'Dis Sum'!G32*G15</f>
        <v>0</v>
      </c>
      <c r="H20" s="16">
        <f>+'Dis Sum'!H32*H15</f>
        <v>0</v>
      </c>
      <c r="I20" s="27">
        <f>+'Dis Sum'!I32*I15</f>
        <v>0</v>
      </c>
      <c r="J20" s="23">
        <f>+'Dis Sum'!J32*J15</f>
        <v>0</v>
      </c>
      <c r="K20" s="16">
        <f>+'Dis Sum'!K32*K15</f>
        <v>0</v>
      </c>
      <c r="L20" s="16">
        <f>+'Dis Sum'!L32*L15</f>
        <v>0</v>
      </c>
      <c r="M20" s="16">
        <f>+'Dis Sum'!M32*M15</f>
        <v>0</v>
      </c>
    </row>
    <row r="21" spans="1:13" ht="12.75">
      <c r="A21" s="118"/>
      <c r="B21" s="10" t="s">
        <v>20</v>
      </c>
      <c r="C21" s="16">
        <v>0</v>
      </c>
      <c r="D21" s="16">
        <f>+Elig!D34</f>
        <v>0</v>
      </c>
      <c r="E21" s="16">
        <f>+Elig!E34</f>
        <v>0</v>
      </c>
      <c r="F21" s="16">
        <f>+Elig!F34</f>
        <v>0</v>
      </c>
      <c r="G21" s="16">
        <f>+Elig!G34</f>
        <v>0</v>
      </c>
      <c r="H21" s="16">
        <f>+Elig!H34</f>
        <v>0</v>
      </c>
      <c r="I21" s="27">
        <f>+Elig!I34</f>
        <v>0</v>
      </c>
      <c r="J21" s="30">
        <f>+Elig!J34</f>
        <v>0</v>
      </c>
      <c r="K21" s="29">
        <f>+Elig!K34</f>
        <v>0</v>
      </c>
      <c r="L21" s="29">
        <f>+Elig!L34</f>
        <v>0</v>
      </c>
      <c r="M21" s="29">
        <f>+Elig!M34</f>
        <v>0</v>
      </c>
    </row>
    <row r="22" spans="1:13" ht="12.75">
      <c r="A22" s="118"/>
      <c r="B22" s="10"/>
      <c r="C22" s="16"/>
      <c r="D22" s="16"/>
      <c r="E22" s="16"/>
      <c r="F22" s="16"/>
      <c r="G22" s="16"/>
      <c r="H22" s="16"/>
      <c r="I22" s="27"/>
      <c r="J22" s="30"/>
      <c r="K22" s="29"/>
      <c r="L22" s="29"/>
      <c r="M22" s="29"/>
    </row>
    <row r="23" spans="1:14" ht="12.75">
      <c r="A23" s="169" t="s">
        <v>103</v>
      </c>
      <c r="B23" s="171"/>
      <c r="C23" s="16">
        <v>0</v>
      </c>
      <c r="D23" s="16">
        <f aca="true" t="shared" si="3" ref="D23:M23">SUM(D18:D21)</f>
        <v>512.907155612</v>
      </c>
      <c r="E23" s="16">
        <f t="shared" si="3"/>
        <v>15387.214668359999</v>
      </c>
      <c r="F23" s="16">
        <f t="shared" si="3"/>
        <v>15687.78061554</v>
      </c>
      <c r="G23" s="16">
        <f t="shared" si="3"/>
        <v>23080.82200254</v>
      </c>
      <c r="H23" s="16">
        <f t="shared" si="3"/>
        <v>23080.82200254</v>
      </c>
      <c r="I23" s="27">
        <f t="shared" si="3"/>
        <v>23080.82200254</v>
      </c>
      <c r="J23" s="23">
        <f t="shared" si="3"/>
        <v>23080.82200254</v>
      </c>
      <c r="K23" s="16">
        <f t="shared" si="3"/>
        <v>23080.82200254</v>
      </c>
      <c r="L23" s="16">
        <f t="shared" si="3"/>
        <v>23080.82200254</v>
      </c>
      <c r="M23" s="16">
        <f t="shared" si="3"/>
        <v>23080.82200254</v>
      </c>
      <c r="N23" s="8"/>
    </row>
    <row r="24" spans="1:14" ht="12.75">
      <c r="A24" s="169" t="s">
        <v>62</v>
      </c>
      <c r="B24" s="171"/>
      <c r="C24" s="16">
        <f aca="true" t="shared" si="4" ref="C24:M24">+C23-C9</f>
        <v>-6708</v>
      </c>
      <c r="D24" s="16">
        <f t="shared" si="4"/>
        <v>-2857.0928443880002</v>
      </c>
      <c r="E24" s="16">
        <f t="shared" si="4"/>
        <v>13187.214668359999</v>
      </c>
      <c r="F24" s="16">
        <f t="shared" si="4"/>
        <v>13487.78061554</v>
      </c>
      <c r="G24" s="16">
        <f t="shared" si="4"/>
        <v>20880.82200254</v>
      </c>
      <c r="H24" s="16">
        <f t="shared" si="4"/>
        <v>20880.82200254</v>
      </c>
      <c r="I24" s="27">
        <f t="shared" si="4"/>
        <v>20880.82200254</v>
      </c>
      <c r="J24" s="63">
        <f t="shared" si="4"/>
        <v>20880.82200254</v>
      </c>
      <c r="K24" s="63">
        <f t="shared" si="4"/>
        <v>20880.82200254</v>
      </c>
      <c r="L24" s="63">
        <f t="shared" si="4"/>
        <v>20880.82200254</v>
      </c>
      <c r="M24" s="63">
        <f t="shared" si="4"/>
        <v>20880.82200254</v>
      </c>
      <c r="N24" s="8"/>
    </row>
    <row r="25" spans="1:14" ht="13.5" thickBot="1">
      <c r="A25" s="169" t="s">
        <v>63</v>
      </c>
      <c r="B25" s="171"/>
      <c r="C25" s="16">
        <f>+C24</f>
        <v>-6708</v>
      </c>
      <c r="D25" s="16">
        <f>+C25+D24</f>
        <v>-9565.092844388</v>
      </c>
      <c r="E25" s="16">
        <f>+E24+D25</f>
        <v>3622.1218239719983</v>
      </c>
      <c r="F25" s="16">
        <f aca="true" t="shared" si="5" ref="F25:M25">+F24+E25</f>
        <v>17109.902439512</v>
      </c>
      <c r="G25" s="16">
        <f t="shared" si="5"/>
        <v>37990.724442052</v>
      </c>
      <c r="H25" s="16">
        <f t="shared" si="5"/>
        <v>58871.546444592</v>
      </c>
      <c r="I25" s="27">
        <f t="shared" si="5"/>
        <v>79752.368447132</v>
      </c>
      <c r="J25" s="107">
        <f t="shared" si="5"/>
        <v>100633.190449672</v>
      </c>
      <c r="K25" s="106">
        <f t="shared" si="5"/>
        <v>121514.01245221199</v>
      </c>
      <c r="L25" s="106">
        <f t="shared" si="5"/>
        <v>142394.83445475198</v>
      </c>
      <c r="M25" s="106">
        <f t="shared" si="5"/>
        <v>163275.65645729197</v>
      </c>
      <c r="N25" s="97"/>
    </row>
    <row r="26" spans="1:15" ht="14.25" thickBot="1" thickTop="1">
      <c r="A26" s="173" t="s">
        <v>119</v>
      </c>
      <c r="B26" s="154"/>
      <c r="C26" s="119">
        <f aca="true" t="shared" si="6" ref="C26:M26">+C25/C10</f>
        <v>-1</v>
      </c>
      <c r="D26" s="119">
        <f t="shared" si="6"/>
        <v>-0.9491062556447708</v>
      </c>
      <c r="E26" s="119">
        <f t="shared" si="6"/>
        <v>0.2950091076699787</v>
      </c>
      <c r="F26" s="119">
        <f t="shared" si="6"/>
        <v>1.1817863268070175</v>
      </c>
      <c r="G26" s="119">
        <f t="shared" si="6"/>
        <v>2.2778944982643003</v>
      </c>
      <c r="H26" s="119">
        <f t="shared" si="6"/>
        <v>3.1185266683224917</v>
      </c>
      <c r="I26" s="120">
        <f t="shared" si="6"/>
        <v>3.783678169045071</v>
      </c>
      <c r="J26" s="112">
        <f t="shared" si="6"/>
        <v>4.323102949122433</v>
      </c>
      <c r="K26" s="110">
        <f t="shared" si="6"/>
        <v>4.769370140992699</v>
      </c>
      <c r="L26" s="110">
        <f t="shared" si="6"/>
        <v>5.144693780430377</v>
      </c>
      <c r="M26" s="111">
        <f t="shared" si="6"/>
        <v>5.4647451789708805</v>
      </c>
      <c r="N26" s="7"/>
      <c r="O26" s="7"/>
    </row>
    <row r="27" spans="1:13" ht="13.5" thickTop="1">
      <c r="A27" s="61"/>
      <c r="B27" s="59"/>
      <c r="C27" s="108"/>
      <c r="D27" s="108"/>
      <c r="E27" s="108"/>
      <c r="F27" s="108"/>
      <c r="G27" s="108"/>
      <c r="H27" s="108"/>
      <c r="I27" s="114"/>
      <c r="J27" s="109"/>
      <c r="K27" s="108"/>
      <c r="L27" s="108"/>
      <c r="M27" s="108"/>
    </row>
    <row r="28" spans="1:13" ht="12.75">
      <c r="A28" s="164" t="s">
        <v>126</v>
      </c>
      <c r="B28" s="165"/>
      <c r="C28" s="96"/>
      <c r="D28" s="96"/>
      <c r="E28" s="96"/>
      <c r="F28" s="96"/>
      <c r="G28" s="96"/>
      <c r="H28" s="96"/>
      <c r="I28" s="115"/>
      <c r="J28" s="99"/>
      <c r="K28" s="96"/>
      <c r="L28" s="96"/>
      <c r="M28" s="96"/>
    </row>
    <row r="29" spans="1:13" ht="12.75">
      <c r="A29" s="25"/>
      <c r="B29" s="20" t="s">
        <v>7</v>
      </c>
      <c r="C29" s="16"/>
      <c r="D29" s="16"/>
      <c r="E29" s="16"/>
      <c r="F29" s="16"/>
      <c r="G29" s="16"/>
      <c r="H29" s="16"/>
      <c r="I29" s="27"/>
      <c r="J29" s="30"/>
      <c r="K29" s="29"/>
      <c r="L29" s="29"/>
      <c r="M29" s="29"/>
    </row>
    <row r="30" spans="1:13" ht="12.75">
      <c r="A30" s="25"/>
      <c r="B30" s="20" t="s">
        <v>70</v>
      </c>
      <c r="C30" s="16">
        <v>0</v>
      </c>
      <c r="D30" s="16">
        <f>+Labs!D43*ROI!D13</f>
        <v>91.6209769262704</v>
      </c>
      <c r="E30" s="16">
        <f>+Labs!E43*ROI!E13</f>
        <v>2964.21129720336</v>
      </c>
      <c r="F30" s="16">
        <f>+Labs!F43*ROI!F13</f>
        <v>4570.751247937561</v>
      </c>
      <c r="G30" s="16">
        <f>+Labs!G43*ROI!G13</f>
        <v>4570.751247937561</v>
      </c>
      <c r="H30" s="16">
        <f>+Labs!H43*ROI!H13</f>
        <v>4570.751247937561</v>
      </c>
      <c r="I30" s="27">
        <f>+Labs!I43*ROI!I13</f>
        <v>4570.751247937561</v>
      </c>
      <c r="J30" s="23">
        <f>+Labs!J43*ROI!J13</f>
        <v>4570.751247937561</v>
      </c>
      <c r="K30" s="16">
        <f>+Labs!K43*ROI!K13</f>
        <v>4570.751247937561</v>
      </c>
      <c r="L30" s="16">
        <f>+Labs!L43*ROI!L13</f>
        <v>4570.751247937561</v>
      </c>
      <c r="M30" s="16">
        <f>+Labs!M43*ROI!M13</f>
        <v>4570.751247937561</v>
      </c>
    </row>
    <row r="31" spans="1:13" ht="12.75">
      <c r="A31" s="25"/>
      <c r="B31" s="20" t="s">
        <v>74</v>
      </c>
      <c r="C31" s="16">
        <v>0</v>
      </c>
      <c r="D31" s="16">
        <f>+Meds!D40*D14</f>
        <v>492.8694258</v>
      </c>
      <c r="E31" s="16">
        <f>+Meds!E40*E14</f>
        <v>14786.082773999999</v>
      </c>
      <c r="F31" s="16">
        <f>+Meds!F40*F14</f>
        <v>14786.082773999999</v>
      </c>
      <c r="G31" s="16">
        <f>+Meds!G40*G14</f>
        <v>22179.124161</v>
      </c>
      <c r="H31" s="16">
        <f>+Meds!H40*H14</f>
        <v>22179.124161</v>
      </c>
      <c r="I31" s="27">
        <f>+Meds!I40*I14</f>
        <v>22179.124161</v>
      </c>
      <c r="J31" s="23">
        <f>+Meds!J40*J14</f>
        <v>22179.124161</v>
      </c>
      <c r="K31" s="16">
        <f>+Meds!K40*K14</f>
        <v>22179.124161</v>
      </c>
      <c r="L31" s="16">
        <f>+Meds!L40*L14</f>
        <v>22179.124161</v>
      </c>
      <c r="M31" s="16">
        <f>+Meds!M40*M14</f>
        <v>22179.124161</v>
      </c>
    </row>
    <row r="32" spans="1:13" ht="12.75">
      <c r="A32" s="25"/>
      <c r="B32" s="20" t="s">
        <v>92</v>
      </c>
      <c r="C32" s="16">
        <v>0</v>
      </c>
      <c r="D32" s="16">
        <f>+'Dis Sum'!D40*D15</f>
        <v>17.428531200000002</v>
      </c>
      <c r="E32" s="16">
        <f>+'Dis Sum'!E40*E15</f>
        <v>522.855936</v>
      </c>
      <c r="F32" s="16">
        <f>+'Dis Sum'!F40*F15</f>
        <v>784.2839040000001</v>
      </c>
      <c r="G32" s="16">
        <f>+'Dis Sum'!G40*G15</f>
        <v>784.2839040000001</v>
      </c>
      <c r="H32" s="16">
        <f>+'Dis Sum'!H40*H15</f>
        <v>784.2839040000001</v>
      </c>
      <c r="I32" s="27">
        <f>+'Dis Sum'!I40*I15</f>
        <v>784.2839040000001</v>
      </c>
      <c r="J32" s="23">
        <f>+'Dis Sum'!J40*J15</f>
        <v>784.2839040000001</v>
      </c>
      <c r="K32" s="16">
        <f>+'Dis Sum'!K40*K15</f>
        <v>784.2839040000001</v>
      </c>
      <c r="L32" s="16">
        <f>+'Dis Sum'!L40*L15</f>
        <v>784.2839040000001</v>
      </c>
      <c r="M32" s="16">
        <f>+'Dis Sum'!M40*M15</f>
        <v>784.2839040000001</v>
      </c>
    </row>
    <row r="33" spans="1:13" ht="12.75">
      <c r="A33" s="25"/>
      <c r="B33" s="20" t="s">
        <v>20</v>
      </c>
      <c r="C33" s="16">
        <v>0</v>
      </c>
      <c r="D33" s="16"/>
      <c r="E33" s="16"/>
      <c r="F33" s="16"/>
      <c r="G33" s="16"/>
      <c r="H33" s="16"/>
      <c r="I33" s="27"/>
      <c r="J33" s="30"/>
      <c r="K33" s="29"/>
      <c r="L33" s="29"/>
      <c r="M33" s="29"/>
    </row>
    <row r="34" spans="1:13" ht="12.75">
      <c r="A34" s="164" t="s">
        <v>127</v>
      </c>
      <c r="B34" s="172"/>
      <c r="C34" s="16">
        <f>SUM(C30:C33)</f>
        <v>0</v>
      </c>
      <c r="D34" s="16">
        <f aca="true" t="shared" si="7" ref="D34:K34">SUM(D30:D33)</f>
        <v>601.9189339262704</v>
      </c>
      <c r="E34" s="16">
        <f t="shared" si="7"/>
        <v>18273.15000720336</v>
      </c>
      <c r="F34" s="16">
        <f t="shared" si="7"/>
        <v>20141.11792593756</v>
      </c>
      <c r="G34" s="16">
        <f t="shared" si="7"/>
        <v>27534.15931293756</v>
      </c>
      <c r="H34" s="16">
        <f t="shared" si="7"/>
        <v>27534.15931293756</v>
      </c>
      <c r="I34" s="27">
        <f t="shared" si="7"/>
        <v>27534.15931293756</v>
      </c>
      <c r="J34" s="23">
        <f t="shared" si="7"/>
        <v>27534.15931293756</v>
      </c>
      <c r="K34" s="16">
        <f t="shared" si="7"/>
        <v>27534.15931293756</v>
      </c>
      <c r="L34" s="16">
        <f>SUM(L30:L33)</f>
        <v>27534.15931293756</v>
      </c>
      <c r="M34" s="16">
        <f>SUM(M30:M33)</f>
        <v>27534.15931293756</v>
      </c>
    </row>
    <row r="35" spans="1:13" ht="12.75">
      <c r="A35" s="164" t="s">
        <v>121</v>
      </c>
      <c r="B35" s="172"/>
      <c r="C35" s="16">
        <f aca="true" t="shared" si="8" ref="C35:M35">+C34-C9</f>
        <v>-6708</v>
      </c>
      <c r="D35" s="16">
        <f t="shared" si="8"/>
        <v>-2768.0810660737297</v>
      </c>
      <c r="E35" s="16">
        <f t="shared" si="8"/>
        <v>16073.15000720336</v>
      </c>
      <c r="F35" s="16">
        <f t="shared" si="8"/>
        <v>17941.11792593756</v>
      </c>
      <c r="G35" s="16">
        <f t="shared" si="8"/>
        <v>25334.15931293756</v>
      </c>
      <c r="H35" s="16">
        <f t="shared" si="8"/>
        <v>25334.15931293756</v>
      </c>
      <c r="I35" s="27">
        <f t="shared" si="8"/>
        <v>25334.15931293756</v>
      </c>
      <c r="J35" s="23">
        <f t="shared" si="8"/>
        <v>25334.15931293756</v>
      </c>
      <c r="K35" s="16">
        <f t="shared" si="8"/>
        <v>25334.15931293756</v>
      </c>
      <c r="L35" s="16">
        <f t="shared" si="8"/>
        <v>25334.15931293756</v>
      </c>
      <c r="M35" s="16">
        <f t="shared" si="8"/>
        <v>25334.15931293756</v>
      </c>
    </row>
    <row r="36" spans="1:13" ht="13.5" thickBot="1">
      <c r="A36" s="155" t="s">
        <v>122</v>
      </c>
      <c r="B36" s="156"/>
      <c r="C36" s="34">
        <f>+C35</f>
        <v>-6708</v>
      </c>
      <c r="D36" s="34">
        <f>+D35+C36</f>
        <v>-9476.08106607373</v>
      </c>
      <c r="E36" s="34">
        <f aca="true" t="shared" si="9" ref="E36:M36">+E35+D36</f>
        <v>6597.06894112963</v>
      </c>
      <c r="F36" s="34">
        <f t="shared" si="9"/>
        <v>24538.18686706719</v>
      </c>
      <c r="G36" s="34">
        <f t="shared" si="9"/>
        <v>49872.34618000475</v>
      </c>
      <c r="H36" s="34">
        <f t="shared" si="9"/>
        <v>75206.50549294232</v>
      </c>
      <c r="I36" s="35">
        <f t="shared" si="9"/>
        <v>100540.66480587987</v>
      </c>
      <c r="J36" s="30">
        <f t="shared" si="9"/>
        <v>125874.82411881743</v>
      </c>
      <c r="K36" s="29">
        <f t="shared" si="9"/>
        <v>151208.98343175498</v>
      </c>
      <c r="L36" s="29">
        <f t="shared" si="9"/>
        <v>176543.14274469254</v>
      </c>
      <c r="M36" s="29">
        <f t="shared" si="9"/>
        <v>201877.3020576301</v>
      </c>
    </row>
    <row r="37" spans="1:13" ht="14.25" thickBot="1" thickTop="1">
      <c r="A37" s="100"/>
      <c r="B37" s="101"/>
      <c r="C37" s="104"/>
      <c r="D37" s="104"/>
      <c r="E37" s="104"/>
      <c r="F37" s="104"/>
      <c r="G37" s="104"/>
      <c r="H37" s="104"/>
      <c r="I37" s="105"/>
      <c r="J37" s="113"/>
      <c r="K37" s="104"/>
      <c r="L37" s="104"/>
      <c r="M37" s="104"/>
    </row>
    <row r="38" spans="1:13" ht="14.25" thickBot="1" thickTop="1">
      <c r="A38" s="100"/>
      <c r="B38" s="101"/>
      <c r="C38" s="102"/>
      <c r="D38" s="102"/>
      <c r="E38" s="102"/>
      <c r="F38" s="102"/>
      <c r="G38" s="102"/>
      <c r="H38" s="102"/>
      <c r="I38" s="103"/>
      <c r="J38" s="30"/>
      <c r="K38" s="29"/>
      <c r="L38" s="29"/>
      <c r="M38" s="29"/>
    </row>
    <row r="39" spans="1:13" ht="14.25" thickBot="1" thickTop="1">
      <c r="A39" s="62"/>
      <c r="B39" s="93"/>
      <c r="C39" s="94"/>
      <c r="D39" s="94"/>
      <c r="E39" s="94"/>
      <c r="F39" s="94"/>
      <c r="G39" s="94"/>
      <c r="H39" s="94"/>
      <c r="I39" s="95"/>
      <c r="J39" s="17"/>
      <c r="K39" s="15"/>
      <c r="L39" s="15"/>
      <c r="M39" s="15"/>
    </row>
    <row r="40" spans="1:13" ht="18.75" thickTop="1">
      <c r="A40" s="157" t="s">
        <v>55</v>
      </c>
      <c r="B40" s="158"/>
      <c r="C40" s="159"/>
      <c r="D40" s="159"/>
      <c r="E40" s="159"/>
      <c r="F40" s="159"/>
      <c r="G40" s="159"/>
      <c r="H40" s="159"/>
      <c r="I40" s="160"/>
      <c r="J40" s="17"/>
      <c r="K40" s="15"/>
      <c r="L40" s="15"/>
      <c r="M40" s="15"/>
    </row>
    <row r="41" spans="1:13" ht="12.75">
      <c r="A41" s="219" t="s">
        <v>56</v>
      </c>
      <c r="B41" s="220"/>
      <c r="C41" s="221">
        <v>2008</v>
      </c>
      <c r="D41" s="221">
        <f aca="true" t="shared" si="10" ref="D41:M41">+C41+1</f>
        <v>2009</v>
      </c>
      <c r="E41" s="221">
        <f t="shared" si="10"/>
        <v>2010</v>
      </c>
      <c r="F41" s="221">
        <f t="shared" si="10"/>
        <v>2011</v>
      </c>
      <c r="G41" s="221">
        <f t="shared" si="10"/>
        <v>2012</v>
      </c>
      <c r="H41" s="221">
        <f t="shared" si="10"/>
        <v>2013</v>
      </c>
      <c r="I41" s="222">
        <f t="shared" si="10"/>
        <v>2014</v>
      </c>
      <c r="J41" s="223">
        <f t="shared" si="10"/>
        <v>2015</v>
      </c>
      <c r="K41" s="221">
        <f>+J41+1</f>
        <v>2016</v>
      </c>
      <c r="L41" s="221">
        <f t="shared" si="10"/>
        <v>2017</v>
      </c>
      <c r="M41" s="221">
        <f t="shared" si="10"/>
        <v>2018</v>
      </c>
    </row>
    <row r="42" spans="1:13" ht="12.75">
      <c r="A42" s="224" t="s">
        <v>48</v>
      </c>
      <c r="B42" s="225"/>
      <c r="C42" s="226"/>
      <c r="D42" s="226"/>
      <c r="E42" s="226"/>
      <c r="F42" s="226"/>
      <c r="G42" s="226"/>
      <c r="H42" s="226"/>
      <c r="I42" s="227"/>
      <c r="J42" s="223"/>
      <c r="K42" s="221"/>
      <c r="L42" s="221"/>
      <c r="M42" s="221"/>
    </row>
    <row r="43" spans="1:13" ht="12.75">
      <c r="A43" s="228"/>
      <c r="B43" s="229" t="str">
        <f>+B17</f>
        <v>Basic Infrastructure</v>
      </c>
      <c r="C43" s="226">
        <f>+C4</f>
        <v>6708</v>
      </c>
      <c r="D43" s="226">
        <f aca="true" t="shared" si="11" ref="D43:M43">+D4</f>
        <v>1000</v>
      </c>
      <c r="E43" s="226">
        <f t="shared" si="11"/>
        <v>1000</v>
      </c>
      <c r="F43" s="226">
        <f t="shared" si="11"/>
        <v>1000</v>
      </c>
      <c r="G43" s="226">
        <f t="shared" si="11"/>
        <v>1000</v>
      </c>
      <c r="H43" s="226">
        <f t="shared" si="11"/>
        <v>1000</v>
      </c>
      <c r="I43" s="227">
        <f t="shared" si="11"/>
        <v>1000</v>
      </c>
      <c r="J43" s="230">
        <f t="shared" si="11"/>
        <v>1000</v>
      </c>
      <c r="K43" s="226">
        <f t="shared" si="11"/>
        <v>1000</v>
      </c>
      <c r="L43" s="226">
        <f t="shared" si="11"/>
        <v>1000</v>
      </c>
      <c r="M43" s="226">
        <f t="shared" si="11"/>
        <v>1000</v>
      </c>
    </row>
    <row r="44" spans="1:13" ht="12.75">
      <c r="A44" s="228"/>
      <c r="B44" s="229" t="str">
        <f>+B18</f>
        <v>Lab Results</v>
      </c>
      <c r="C44" s="226">
        <f aca="true" t="shared" si="12" ref="C44:M47">+C5</f>
        <v>0</v>
      </c>
      <c r="D44" s="226">
        <f t="shared" si="12"/>
        <v>600</v>
      </c>
      <c r="E44" s="226">
        <f t="shared" si="12"/>
        <v>400</v>
      </c>
      <c r="F44" s="226">
        <f t="shared" si="12"/>
        <v>400</v>
      </c>
      <c r="G44" s="226">
        <f t="shared" si="12"/>
        <v>400</v>
      </c>
      <c r="H44" s="226">
        <f t="shared" si="12"/>
        <v>400</v>
      </c>
      <c r="I44" s="227">
        <f t="shared" si="12"/>
        <v>400</v>
      </c>
      <c r="J44" s="230">
        <f t="shared" si="12"/>
        <v>400</v>
      </c>
      <c r="K44" s="226">
        <f t="shared" si="12"/>
        <v>400</v>
      </c>
      <c r="L44" s="226">
        <f t="shared" si="12"/>
        <v>400</v>
      </c>
      <c r="M44" s="226">
        <f t="shared" si="12"/>
        <v>400</v>
      </c>
    </row>
    <row r="45" spans="1:13" ht="12.75">
      <c r="A45" s="228"/>
      <c r="B45" s="229" t="s">
        <v>92</v>
      </c>
      <c r="C45" s="226">
        <f t="shared" si="12"/>
        <v>0</v>
      </c>
      <c r="D45" s="226">
        <f t="shared" si="12"/>
        <v>770</v>
      </c>
      <c r="E45" s="226">
        <f t="shared" si="12"/>
        <v>300</v>
      </c>
      <c r="F45" s="226">
        <f t="shared" si="12"/>
        <v>300</v>
      </c>
      <c r="G45" s="226">
        <f t="shared" si="12"/>
        <v>300</v>
      </c>
      <c r="H45" s="226">
        <f t="shared" si="12"/>
        <v>300</v>
      </c>
      <c r="I45" s="227">
        <f t="shared" si="12"/>
        <v>300</v>
      </c>
      <c r="J45" s="230">
        <f t="shared" si="12"/>
        <v>300</v>
      </c>
      <c r="K45" s="226">
        <f t="shared" si="12"/>
        <v>300</v>
      </c>
      <c r="L45" s="226">
        <f t="shared" si="12"/>
        <v>300</v>
      </c>
      <c r="M45" s="226">
        <f t="shared" si="12"/>
        <v>300</v>
      </c>
    </row>
    <row r="46" spans="1:13" ht="12.75">
      <c r="A46" s="228"/>
      <c r="B46" s="229" t="str">
        <f>+B19</f>
        <v>Medication History</v>
      </c>
      <c r="C46" s="226">
        <f t="shared" si="12"/>
        <v>0</v>
      </c>
      <c r="D46" s="226">
        <f t="shared" si="12"/>
        <v>800</v>
      </c>
      <c r="E46" s="226">
        <f t="shared" si="12"/>
        <v>400</v>
      </c>
      <c r="F46" s="226">
        <f t="shared" si="12"/>
        <v>400</v>
      </c>
      <c r="G46" s="226">
        <f t="shared" si="12"/>
        <v>400</v>
      </c>
      <c r="H46" s="226">
        <f t="shared" si="12"/>
        <v>400</v>
      </c>
      <c r="I46" s="227">
        <f t="shared" si="12"/>
        <v>400</v>
      </c>
      <c r="J46" s="230">
        <f t="shared" si="12"/>
        <v>400</v>
      </c>
      <c r="K46" s="226">
        <f t="shared" si="12"/>
        <v>400</v>
      </c>
      <c r="L46" s="226">
        <f t="shared" si="12"/>
        <v>400</v>
      </c>
      <c r="M46" s="226">
        <f t="shared" si="12"/>
        <v>400</v>
      </c>
    </row>
    <row r="47" spans="1:13" ht="12.75">
      <c r="A47" s="228"/>
      <c r="B47" s="229" t="str">
        <f>+B21</f>
        <v>Eligibility</v>
      </c>
      <c r="C47" s="226">
        <f t="shared" si="12"/>
        <v>0</v>
      </c>
      <c r="D47" s="226">
        <f t="shared" si="12"/>
        <v>200</v>
      </c>
      <c r="E47" s="226">
        <f t="shared" si="12"/>
        <v>100</v>
      </c>
      <c r="F47" s="226">
        <f t="shared" si="12"/>
        <v>100</v>
      </c>
      <c r="G47" s="226">
        <f t="shared" si="12"/>
        <v>100</v>
      </c>
      <c r="H47" s="226">
        <f t="shared" si="12"/>
        <v>100</v>
      </c>
      <c r="I47" s="227">
        <f t="shared" si="12"/>
        <v>100</v>
      </c>
      <c r="J47" s="230">
        <f t="shared" si="12"/>
        <v>100</v>
      </c>
      <c r="K47" s="226">
        <f t="shared" si="12"/>
        <v>100</v>
      </c>
      <c r="L47" s="226">
        <f t="shared" si="12"/>
        <v>100</v>
      </c>
      <c r="M47" s="226">
        <f t="shared" si="12"/>
        <v>100</v>
      </c>
    </row>
    <row r="48" spans="1:13" ht="12.75">
      <c r="A48" s="224" t="s">
        <v>11</v>
      </c>
      <c r="B48" s="225"/>
      <c r="C48" s="226">
        <f aca="true" t="shared" si="13" ref="C48:M48">SUM(C43:C47)</f>
        <v>6708</v>
      </c>
      <c r="D48" s="226">
        <f t="shared" si="13"/>
        <v>3370</v>
      </c>
      <c r="E48" s="226">
        <f t="shared" si="13"/>
        <v>2200</v>
      </c>
      <c r="F48" s="226">
        <f t="shared" si="13"/>
        <v>2200</v>
      </c>
      <c r="G48" s="226">
        <f t="shared" si="13"/>
        <v>2200</v>
      </c>
      <c r="H48" s="226">
        <f t="shared" si="13"/>
        <v>2200</v>
      </c>
      <c r="I48" s="227">
        <f t="shared" si="13"/>
        <v>2200</v>
      </c>
      <c r="J48" s="230">
        <f t="shared" si="13"/>
        <v>2200</v>
      </c>
      <c r="K48" s="226">
        <f t="shared" si="13"/>
        <v>2200</v>
      </c>
      <c r="L48" s="226">
        <f t="shared" si="13"/>
        <v>2200</v>
      </c>
      <c r="M48" s="226">
        <f t="shared" si="13"/>
        <v>2200</v>
      </c>
    </row>
    <row r="49" spans="1:13" ht="12.75">
      <c r="A49" s="228"/>
      <c r="B49" s="229"/>
      <c r="C49" s="221"/>
      <c r="D49" s="221"/>
      <c r="E49" s="221"/>
      <c r="F49" s="221"/>
      <c r="G49" s="221"/>
      <c r="H49" s="221"/>
      <c r="I49" s="222"/>
      <c r="J49" s="223"/>
      <c r="K49" s="221"/>
      <c r="L49" s="221"/>
      <c r="M49" s="221"/>
    </row>
    <row r="50" spans="1:13" ht="12.75">
      <c r="A50" s="231" t="s">
        <v>5</v>
      </c>
      <c r="B50" s="232"/>
      <c r="C50" s="221"/>
      <c r="D50" s="221"/>
      <c r="E50" s="221"/>
      <c r="F50" s="221"/>
      <c r="G50" s="221"/>
      <c r="H50" s="221"/>
      <c r="I50" s="222"/>
      <c r="J50" s="223"/>
      <c r="K50" s="221"/>
      <c r="L50" s="221"/>
      <c r="M50" s="221"/>
    </row>
    <row r="51" spans="1:13" ht="12.75">
      <c r="A51" s="228"/>
      <c r="B51" s="229" t="s">
        <v>133</v>
      </c>
      <c r="C51" s="226"/>
      <c r="D51" s="226" t="s">
        <v>0</v>
      </c>
      <c r="E51" s="226">
        <v>180</v>
      </c>
      <c r="F51" s="226"/>
      <c r="G51" s="226"/>
      <c r="H51" s="226"/>
      <c r="I51" s="227"/>
      <c r="J51" s="230"/>
      <c r="K51" s="226"/>
      <c r="L51" s="226"/>
      <c r="M51" s="226"/>
    </row>
    <row r="52" spans="1:14" ht="25.5">
      <c r="A52" s="228"/>
      <c r="B52" s="229" t="s">
        <v>96</v>
      </c>
      <c r="C52" s="226"/>
      <c r="D52" s="226" t="s">
        <v>0</v>
      </c>
      <c r="E52" s="226">
        <v>20</v>
      </c>
      <c r="F52" s="226"/>
      <c r="G52" s="226"/>
      <c r="H52" s="226"/>
      <c r="I52" s="227"/>
      <c r="J52" s="230"/>
      <c r="K52" s="226"/>
      <c r="L52" s="226"/>
      <c r="M52" s="226"/>
      <c r="N52">
        <v>0.01</v>
      </c>
    </row>
    <row r="53" spans="1:13" ht="12.75">
      <c r="A53" s="228"/>
      <c r="B53" s="229"/>
      <c r="C53" s="226"/>
      <c r="D53" s="226"/>
      <c r="E53" s="226"/>
      <c r="F53" s="226"/>
      <c r="G53" s="226"/>
      <c r="H53" s="226"/>
      <c r="I53" s="227"/>
      <c r="J53" s="230"/>
      <c r="K53" s="226"/>
      <c r="L53" s="226"/>
      <c r="M53" s="226"/>
    </row>
    <row r="54" spans="1:13" ht="12.75">
      <c r="A54" s="228"/>
      <c r="B54" s="229" t="s">
        <v>94</v>
      </c>
      <c r="C54" s="226">
        <f>+C63*C64*12/1000</f>
        <v>0</v>
      </c>
      <c r="D54" s="226">
        <f aca="true" t="shared" si="14" ref="D54:M54">+D63*D64*12/1000</f>
        <v>0</v>
      </c>
      <c r="E54" s="226">
        <f t="shared" si="14"/>
        <v>0</v>
      </c>
      <c r="F54" s="226">
        <f t="shared" si="14"/>
        <v>1746</v>
      </c>
      <c r="G54" s="226">
        <f t="shared" si="14"/>
        <v>1746</v>
      </c>
      <c r="H54" s="226">
        <f t="shared" si="14"/>
        <v>1746</v>
      </c>
      <c r="I54" s="227">
        <f t="shared" si="14"/>
        <v>1746</v>
      </c>
      <c r="J54" s="230">
        <f t="shared" si="14"/>
        <v>1746</v>
      </c>
      <c r="K54" s="226">
        <f t="shared" si="14"/>
        <v>1746</v>
      </c>
      <c r="L54" s="226">
        <f t="shared" si="14"/>
        <v>1746</v>
      </c>
      <c r="M54" s="226">
        <f t="shared" si="14"/>
        <v>1746</v>
      </c>
    </row>
    <row r="55" spans="1:13" ht="12.75">
      <c r="A55" s="228"/>
      <c r="B55" s="229" t="s">
        <v>130</v>
      </c>
      <c r="C55" s="226"/>
      <c r="D55" s="226"/>
      <c r="E55" s="226">
        <v>600</v>
      </c>
      <c r="F55" s="226">
        <v>600</v>
      </c>
      <c r="G55" s="226">
        <v>600</v>
      </c>
      <c r="H55" s="226">
        <v>600</v>
      </c>
      <c r="I55" s="227">
        <v>600</v>
      </c>
      <c r="J55" s="230">
        <v>600</v>
      </c>
      <c r="K55" s="226">
        <v>600</v>
      </c>
      <c r="L55" s="226">
        <v>600</v>
      </c>
      <c r="M55" s="226">
        <v>600</v>
      </c>
    </row>
    <row r="56" spans="1:14" ht="25.5">
      <c r="A56" s="228"/>
      <c r="B56" s="229" t="s">
        <v>134</v>
      </c>
      <c r="C56" s="226">
        <f>+C66*C651</f>
        <v>0</v>
      </c>
      <c r="D56" s="226">
        <f>+D66*D651</f>
        <v>0</v>
      </c>
      <c r="E56" s="226">
        <f aca="true" t="shared" si="15" ref="E56:M56">+E66*E24</f>
        <v>0</v>
      </c>
      <c r="F56" s="226">
        <f t="shared" si="15"/>
        <v>674.389030777</v>
      </c>
      <c r="G56" s="226">
        <f t="shared" si="15"/>
        <v>1044.0411001270002</v>
      </c>
      <c r="H56" s="226">
        <f t="shared" si="15"/>
        <v>1044.0411001270002</v>
      </c>
      <c r="I56" s="227">
        <f t="shared" si="15"/>
        <v>1044.0411001270002</v>
      </c>
      <c r="J56" s="230">
        <f t="shared" si="15"/>
        <v>1044.0411001270002</v>
      </c>
      <c r="K56" s="226">
        <f t="shared" si="15"/>
        <v>1044.0411001270002</v>
      </c>
      <c r="L56" s="226">
        <f t="shared" si="15"/>
        <v>1044.0411001270002</v>
      </c>
      <c r="M56" s="226">
        <f t="shared" si="15"/>
        <v>1044.0411001270002</v>
      </c>
      <c r="N56">
        <v>0.15</v>
      </c>
    </row>
    <row r="57" spans="1:13" ht="12.75">
      <c r="A57" s="228"/>
      <c r="B57" s="229" t="s">
        <v>6</v>
      </c>
      <c r="C57" s="226">
        <f>+C48</f>
        <v>6708</v>
      </c>
      <c r="D57" s="226">
        <f>+D48</f>
        <v>3370</v>
      </c>
      <c r="E57" s="226">
        <v>1400</v>
      </c>
      <c r="F57" s="226"/>
      <c r="G57" s="226"/>
      <c r="H57" s="226"/>
      <c r="I57" s="227"/>
      <c r="J57" s="230"/>
      <c r="K57" s="226"/>
      <c r="L57" s="226"/>
      <c r="M57" s="226"/>
    </row>
    <row r="58" spans="1:13" ht="12.75">
      <c r="A58" s="231" t="s">
        <v>95</v>
      </c>
      <c r="B58" s="232"/>
      <c r="C58" s="226">
        <f>SUM(C51:C57)</f>
        <v>6708</v>
      </c>
      <c r="D58" s="226">
        <f aca="true" t="shared" si="16" ref="D58:M58">SUM(D51:D57)</f>
        <v>3370</v>
      </c>
      <c r="E58" s="226">
        <f t="shared" si="16"/>
        <v>2200</v>
      </c>
      <c r="F58" s="226">
        <f t="shared" si="16"/>
        <v>3020.389030777</v>
      </c>
      <c r="G58" s="226">
        <f t="shared" si="16"/>
        <v>3390.0411001270004</v>
      </c>
      <c r="H58" s="226">
        <f t="shared" si="16"/>
        <v>3390.0411001270004</v>
      </c>
      <c r="I58" s="227">
        <f t="shared" si="16"/>
        <v>3390.0411001270004</v>
      </c>
      <c r="J58" s="230">
        <f t="shared" si="16"/>
        <v>3390.0411001270004</v>
      </c>
      <c r="K58" s="226">
        <f t="shared" si="16"/>
        <v>3390.0411001270004</v>
      </c>
      <c r="L58" s="226">
        <f t="shared" si="16"/>
        <v>3390.0411001270004</v>
      </c>
      <c r="M58" s="226">
        <f t="shared" si="16"/>
        <v>3390.0411001270004</v>
      </c>
    </row>
    <row r="59" spans="1:13" ht="12.75">
      <c r="A59" s="228"/>
      <c r="B59" s="229"/>
      <c r="C59" s="221"/>
      <c r="D59" s="226"/>
      <c r="E59" s="226"/>
      <c r="F59" s="226"/>
      <c r="G59" s="226"/>
      <c r="H59" s="226"/>
      <c r="I59" s="227"/>
      <c r="J59" s="223"/>
      <c r="K59" s="221"/>
      <c r="L59" s="221"/>
      <c r="M59" s="221"/>
    </row>
    <row r="60" spans="1:13" ht="13.5" thickBot="1">
      <c r="A60" s="233" t="s">
        <v>54</v>
      </c>
      <c r="B60" s="234"/>
      <c r="C60" s="235">
        <f aca="true" t="shared" si="17" ref="C60:M60">+C58-C48</f>
        <v>0</v>
      </c>
      <c r="D60" s="235">
        <f t="shared" si="17"/>
        <v>0</v>
      </c>
      <c r="E60" s="235">
        <f t="shared" si="17"/>
        <v>0</v>
      </c>
      <c r="F60" s="235">
        <f t="shared" si="17"/>
        <v>820.3890307769998</v>
      </c>
      <c r="G60" s="235">
        <f t="shared" si="17"/>
        <v>1190.0411001270004</v>
      </c>
      <c r="H60" s="235">
        <f t="shared" si="17"/>
        <v>1190.0411001270004</v>
      </c>
      <c r="I60" s="236">
        <f t="shared" si="17"/>
        <v>1190.0411001270004</v>
      </c>
      <c r="J60" s="230">
        <f t="shared" si="17"/>
        <v>1190.0411001270004</v>
      </c>
      <c r="K60" s="226">
        <f t="shared" si="17"/>
        <v>1190.0411001270004</v>
      </c>
      <c r="L60" s="226">
        <f t="shared" si="17"/>
        <v>1190.0411001270004</v>
      </c>
      <c r="M60" s="226">
        <f t="shared" si="17"/>
        <v>1190.0411001270004</v>
      </c>
    </row>
    <row r="61" spans="1:13" ht="14.25" thickBot="1" thickTop="1">
      <c r="A61" s="237"/>
      <c r="B61" s="237"/>
      <c r="C61" s="238"/>
      <c r="D61" s="238"/>
      <c r="E61" s="238"/>
      <c r="F61" s="238"/>
      <c r="G61" s="238"/>
      <c r="H61" s="238"/>
      <c r="I61" s="238"/>
      <c r="J61" s="238"/>
      <c r="K61" s="238"/>
      <c r="L61" s="238"/>
      <c r="M61" s="238"/>
    </row>
    <row r="62" spans="1:13" ht="13.5" thickTop="1">
      <c r="A62" s="239" t="s">
        <v>177</v>
      </c>
      <c r="B62" s="240"/>
      <c r="C62" s="241"/>
      <c r="D62" s="241"/>
      <c r="E62" s="241"/>
      <c r="F62" s="241"/>
      <c r="G62" s="241"/>
      <c r="H62" s="241"/>
      <c r="I62" s="241"/>
      <c r="J62" s="241"/>
      <c r="K62" s="241"/>
      <c r="L62" s="241"/>
      <c r="M62" s="242"/>
    </row>
    <row r="63" spans="1:13" ht="12.75">
      <c r="A63" s="228"/>
      <c r="B63" s="229" t="s">
        <v>129</v>
      </c>
      <c r="C63" s="221">
        <v>970000</v>
      </c>
      <c r="D63" s="221">
        <v>970000</v>
      </c>
      <c r="E63" s="221">
        <v>970000</v>
      </c>
      <c r="F63" s="221">
        <v>970000</v>
      </c>
      <c r="G63" s="221">
        <v>970000</v>
      </c>
      <c r="H63" s="221">
        <v>970000</v>
      </c>
      <c r="I63" s="221">
        <v>970000</v>
      </c>
      <c r="J63" s="221">
        <v>970000</v>
      </c>
      <c r="K63" s="221">
        <v>970000</v>
      </c>
      <c r="L63" s="221">
        <v>970000</v>
      </c>
      <c r="M63" s="222">
        <v>970000</v>
      </c>
    </row>
    <row r="64" spans="1:13" ht="13.5" thickBot="1">
      <c r="A64" s="243"/>
      <c r="B64" s="244" t="s">
        <v>132</v>
      </c>
      <c r="C64" s="245">
        <v>0</v>
      </c>
      <c r="D64" s="245">
        <v>0</v>
      </c>
      <c r="E64" s="245">
        <v>0</v>
      </c>
      <c r="F64" s="245">
        <v>0.15</v>
      </c>
      <c r="G64" s="245">
        <v>0.15</v>
      </c>
      <c r="H64" s="245">
        <v>0.15</v>
      </c>
      <c r="I64" s="245">
        <v>0.15</v>
      </c>
      <c r="J64" s="245">
        <v>0.15</v>
      </c>
      <c r="K64" s="245">
        <v>0.15</v>
      </c>
      <c r="L64" s="245">
        <v>0.15</v>
      </c>
      <c r="M64" s="246">
        <v>0.15</v>
      </c>
    </row>
    <row r="65" spans="1:13" ht="14.25" thickBot="1" thickTop="1">
      <c r="A65" s="247"/>
      <c r="B65" s="248"/>
      <c r="C65" s="247"/>
      <c r="D65" s="247"/>
      <c r="E65" s="247"/>
      <c r="F65" s="247"/>
      <c r="G65" s="247"/>
      <c r="H65" s="247"/>
      <c r="I65" s="247"/>
      <c r="J65" s="247"/>
      <c r="K65" s="247"/>
      <c r="L65" s="247"/>
      <c r="M65" s="247"/>
    </row>
    <row r="66" spans="1:13" ht="14.25" thickBot="1" thickTop="1">
      <c r="A66" s="249" t="s">
        <v>131</v>
      </c>
      <c r="B66" s="250"/>
      <c r="C66" s="251">
        <v>0</v>
      </c>
      <c r="D66" s="251">
        <v>0</v>
      </c>
      <c r="E66" s="251">
        <v>0</v>
      </c>
      <c r="F66" s="251">
        <v>0.05</v>
      </c>
      <c r="G66" s="251">
        <v>0.05</v>
      </c>
      <c r="H66" s="251">
        <v>0.05</v>
      </c>
      <c r="I66" s="251">
        <v>0.05</v>
      </c>
      <c r="J66" s="251">
        <v>0.05</v>
      </c>
      <c r="K66" s="251">
        <v>0.05</v>
      </c>
      <c r="L66" s="251">
        <v>0.05</v>
      </c>
      <c r="M66" s="252">
        <v>0.05</v>
      </c>
    </row>
    <row r="67" ht="13.5" thickTop="1"/>
  </sheetData>
  <sheetProtection sheet="1" objects="1" scenarios="1"/>
  <protectedRanges>
    <protectedRange sqref="A40:M64" name="Range1"/>
  </protectedRanges>
  <mergeCells count="23">
    <mergeCell ref="A1:I1"/>
    <mergeCell ref="A2:B2"/>
    <mergeCell ref="A9:B9"/>
    <mergeCell ref="A11:B11"/>
    <mergeCell ref="A34:B34"/>
    <mergeCell ref="A58:B58"/>
    <mergeCell ref="A60:B60"/>
    <mergeCell ref="A36:B36"/>
    <mergeCell ref="A40:I40"/>
    <mergeCell ref="A41:B41"/>
    <mergeCell ref="A42:B42"/>
    <mergeCell ref="A48:B48"/>
    <mergeCell ref="A50:B50"/>
    <mergeCell ref="A62:B62"/>
    <mergeCell ref="A66:B66"/>
    <mergeCell ref="A16:B16"/>
    <mergeCell ref="A12:B12"/>
    <mergeCell ref="A23:B23"/>
    <mergeCell ref="A24:B24"/>
    <mergeCell ref="A25:B25"/>
    <mergeCell ref="A35:B35"/>
    <mergeCell ref="A26:B26"/>
    <mergeCell ref="A28:B2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M26"/>
  <sheetViews>
    <sheetView workbookViewId="0" topLeftCell="A1">
      <pane xSplit="2" ySplit="2" topLeftCell="H3" activePane="bottomRight" state="frozen"/>
      <selection pane="topLeft" activeCell="A1" sqref="A1"/>
      <selection pane="topRight" activeCell="C1" sqref="C1"/>
      <selection pane="bottomLeft" activeCell="A3" sqref="A3"/>
      <selection pane="bottomRight" activeCell="H6" sqref="H6"/>
    </sheetView>
  </sheetViews>
  <sheetFormatPr defaultColWidth="9.140625" defaultRowHeight="12.75"/>
  <cols>
    <col min="1" max="1" width="1.57421875" style="1" customWidth="1"/>
    <col min="2" max="2" width="29.00390625" style="1" customWidth="1"/>
    <col min="3" max="3" width="9.28125" style="0" customWidth="1"/>
    <col min="4" max="4" width="8.28125" style="0" customWidth="1"/>
    <col min="5" max="5" width="8.7109375" style="0" customWidth="1"/>
    <col min="6" max="8" width="9.00390625" style="0" customWidth="1"/>
    <col min="9" max="9" width="10.00390625" style="0" customWidth="1"/>
    <col min="10" max="13" width="9.8515625" style="0" customWidth="1"/>
  </cols>
  <sheetData>
    <row r="1" spans="1:13" ht="18.75" thickTop="1">
      <c r="A1" s="157" t="s">
        <v>162</v>
      </c>
      <c r="B1" s="150"/>
      <c r="C1" s="150"/>
      <c r="D1" s="150"/>
      <c r="E1" s="150"/>
      <c r="F1" s="150"/>
      <c r="G1" s="150"/>
      <c r="H1" s="150"/>
      <c r="I1" s="151"/>
      <c r="J1" s="21"/>
      <c r="K1" s="22"/>
      <c r="L1" s="9"/>
      <c r="M1" s="9"/>
    </row>
    <row r="2" spans="1:13" ht="12.75">
      <c r="A2" s="169" t="s">
        <v>56</v>
      </c>
      <c r="B2" s="170"/>
      <c r="C2" s="15">
        <v>2008</v>
      </c>
      <c r="D2" s="15">
        <f aca="true" t="shared" si="0" ref="D2:M2">+C2+1</f>
        <v>2009</v>
      </c>
      <c r="E2" s="15">
        <f t="shared" si="0"/>
        <v>2010</v>
      </c>
      <c r="F2" s="15">
        <f t="shared" si="0"/>
        <v>2011</v>
      </c>
      <c r="G2" s="15">
        <f t="shared" si="0"/>
        <v>2012</v>
      </c>
      <c r="H2" s="15">
        <f t="shared" si="0"/>
        <v>2013</v>
      </c>
      <c r="I2" s="24">
        <f t="shared" si="0"/>
        <v>2014</v>
      </c>
      <c r="J2" s="17">
        <f t="shared" si="0"/>
        <v>2015</v>
      </c>
      <c r="K2" s="15">
        <f t="shared" si="0"/>
        <v>2016</v>
      </c>
      <c r="L2" s="15">
        <f t="shared" si="0"/>
        <v>2017</v>
      </c>
      <c r="M2" s="15">
        <f t="shared" si="0"/>
        <v>2018</v>
      </c>
    </row>
    <row r="3" spans="1:13" ht="12.75">
      <c r="A3" s="164" t="s">
        <v>18</v>
      </c>
      <c r="B3" s="165"/>
      <c r="C3" s="16"/>
      <c r="D3" s="16"/>
      <c r="E3" s="16"/>
      <c r="F3" s="16"/>
      <c r="G3" s="16"/>
      <c r="H3" s="16"/>
      <c r="I3" s="27"/>
      <c r="J3" s="17"/>
      <c r="K3" s="15"/>
      <c r="L3" s="15"/>
      <c r="M3" s="15"/>
    </row>
    <row r="4" spans="1:13" ht="12.75">
      <c r="A4" s="37"/>
      <c r="B4" s="10" t="s">
        <v>7</v>
      </c>
      <c r="C4" s="16">
        <f>+Infr!C23</f>
        <v>6708</v>
      </c>
      <c r="D4" s="16">
        <f>+Infr!D23</f>
        <v>1000</v>
      </c>
      <c r="E4" s="16">
        <f>+Infr!E23</f>
        <v>1000</v>
      </c>
      <c r="F4" s="16">
        <f>+Infr!F23</f>
        <v>1000</v>
      </c>
      <c r="G4" s="16">
        <f>+Infr!G23</f>
        <v>1000</v>
      </c>
      <c r="H4" s="16">
        <f>+Infr!H23</f>
        <v>1000</v>
      </c>
      <c r="I4" s="16">
        <f>+Infr!I23</f>
        <v>1000</v>
      </c>
      <c r="J4" s="16">
        <f>+Infr!J23</f>
        <v>1000</v>
      </c>
      <c r="K4" s="16">
        <f>+Infr!K23</f>
        <v>1000</v>
      </c>
      <c r="L4" s="16">
        <f>+Infr!L23</f>
        <v>1000</v>
      </c>
      <c r="M4" s="16">
        <f>+Infr!M23</f>
        <v>1000</v>
      </c>
    </row>
    <row r="5" spans="1:13" ht="12.75">
      <c r="A5" s="37"/>
      <c r="B5" s="10" t="s">
        <v>70</v>
      </c>
      <c r="C5" s="16">
        <f>+Labs!C19</f>
        <v>0</v>
      </c>
      <c r="D5" s="16">
        <v>600</v>
      </c>
      <c r="E5" s="16">
        <f>+Labs!E19</f>
        <v>400</v>
      </c>
      <c r="F5" s="16">
        <f>+Labs!F19</f>
        <v>400</v>
      </c>
      <c r="G5" s="16">
        <f>+Labs!G19</f>
        <v>400</v>
      </c>
      <c r="H5" s="16">
        <f>+Labs!H19</f>
        <v>400</v>
      </c>
      <c r="I5" s="27">
        <f>+Labs!I19</f>
        <v>400</v>
      </c>
      <c r="J5" s="23">
        <f>+Labs!J19</f>
        <v>400</v>
      </c>
      <c r="K5" s="16">
        <f>+Labs!K19</f>
        <v>400</v>
      </c>
      <c r="L5" s="16">
        <f>+Labs!L19</f>
        <v>400</v>
      </c>
      <c r="M5" s="16">
        <f>+Labs!M19</f>
        <v>400</v>
      </c>
    </row>
    <row r="6" spans="1:13" ht="12.75">
      <c r="A6" s="37"/>
      <c r="B6" s="10" t="s">
        <v>74</v>
      </c>
      <c r="C6" s="16">
        <f>+Meds!C21</f>
        <v>0</v>
      </c>
      <c r="D6" s="16">
        <v>770</v>
      </c>
      <c r="E6" s="16">
        <f>+Meds!E21</f>
        <v>300</v>
      </c>
      <c r="F6" s="16">
        <f>+Meds!F21</f>
        <v>300</v>
      </c>
      <c r="G6" s="16">
        <f>+Meds!G21</f>
        <v>300</v>
      </c>
      <c r="H6" s="16">
        <f>+Meds!H21</f>
        <v>300</v>
      </c>
      <c r="I6" s="27">
        <f>+Meds!I21</f>
        <v>300</v>
      </c>
      <c r="J6" s="23">
        <f>+Meds!J21</f>
        <v>300</v>
      </c>
      <c r="K6" s="16">
        <f>+Meds!K21</f>
        <v>300</v>
      </c>
      <c r="L6" s="16">
        <f>+Meds!L21</f>
        <v>300</v>
      </c>
      <c r="M6" s="16">
        <f>+Meds!M21</f>
        <v>300</v>
      </c>
    </row>
    <row r="7" spans="1:13" ht="25.5">
      <c r="A7" s="37"/>
      <c r="B7" s="10" t="s">
        <v>75</v>
      </c>
      <c r="C7" s="16">
        <f>+'Dis Sum'!C21</f>
        <v>0</v>
      </c>
      <c r="D7" s="16">
        <f>+'Dis Sum'!D21</f>
        <v>800</v>
      </c>
      <c r="E7" s="16">
        <f>+'Dis Sum'!E21</f>
        <v>400</v>
      </c>
      <c r="F7" s="16">
        <f>+'Dis Sum'!F21</f>
        <v>400</v>
      </c>
      <c r="G7" s="16">
        <f>+'Dis Sum'!G21</f>
        <v>400</v>
      </c>
      <c r="H7" s="16">
        <f>+'Dis Sum'!H21</f>
        <v>400</v>
      </c>
      <c r="I7" s="27">
        <f>+'Dis Sum'!I21</f>
        <v>400</v>
      </c>
      <c r="J7" s="23">
        <f>+'Dis Sum'!J21</f>
        <v>400</v>
      </c>
      <c r="K7" s="16">
        <f>+'Dis Sum'!K21</f>
        <v>400</v>
      </c>
      <c r="L7" s="16">
        <f>+'Dis Sum'!L21</f>
        <v>400</v>
      </c>
      <c r="M7" s="16">
        <f>+'Dis Sum'!M21</f>
        <v>400</v>
      </c>
    </row>
    <row r="8" spans="1:13" ht="12.75">
      <c r="A8" s="37"/>
      <c r="B8" s="10" t="s">
        <v>20</v>
      </c>
      <c r="C8" s="16">
        <f>+Elig!C26</f>
        <v>0</v>
      </c>
      <c r="D8" s="16">
        <f>+Elig!D26</f>
        <v>200</v>
      </c>
      <c r="E8" s="16">
        <f>+Elig!E26</f>
        <v>100</v>
      </c>
      <c r="F8" s="16">
        <f>+Elig!F26</f>
        <v>100</v>
      </c>
      <c r="G8" s="16">
        <f>+Elig!G26</f>
        <v>100</v>
      </c>
      <c r="H8" s="16">
        <f>+Elig!H26</f>
        <v>100</v>
      </c>
      <c r="I8" s="27">
        <f>+Elig!I26</f>
        <v>100</v>
      </c>
      <c r="J8" s="17">
        <f>+Elig!J26</f>
        <v>100</v>
      </c>
      <c r="K8" s="15">
        <f>+Elig!K26</f>
        <v>100</v>
      </c>
      <c r="L8" s="15">
        <f>+Elig!L26</f>
        <v>100</v>
      </c>
      <c r="M8" s="15">
        <f>+Elig!M26</f>
        <v>100</v>
      </c>
    </row>
    <row r="9" spans="1:13" ht="13.5" thickBot="1">
      <c r="A9" s="173" t="s">
        <v>17</v>
      </c>
      <c r="B9" s="154"/>
      <c r="C9" s="34">
        <f aca="true" t="shared" si="1" ref="C9:M9">SUM(C4:C8)</f>
        <v>6708</v>
      </c>
      <c r="D9" s="34">
        <f t="shared" si="1"/>
        <v>3370</v>
      </c>
      <c r="E9" s="34">
        <f t="shared" si="1"/>
        <v>2200</v>
      </c>
      <c r="F9" s="34">
        <f t="shared" si="1"/>
        <v>2200</v>
      </c>
      <c r="G9" s="34">
        <f t="shared" si="1"/>
        <v>2200</v>
      </c>
      <c r="H9" s="34">
        <f t="shared" si="1"/>
        <v>2200</v>
      </c>
      <c r="I9" s="35">
        <f t="shared" si="1"/>
        <v>2200</v>
      </c>
      <c r="J9" s="17">
        <f t="shared" si="1"/>
        <v>2200</v>
      </c>
      <c r="K9" s="15">
        <f t="shared" si="1"/>
        <v>2200</v>
      </c>
      <c r="L9" s="15">
        <f t="shared" si="1"/>
        <v>2200</v>
      </c>
      <c r="M9" s="15">
        <f t="shared" si="1"/>
        <v>2200</v>
      </c>
    </row>
    <row r="10" spans="1:13" ht="13.5" thickTop="1">
      <c r="A10" s="169" t="s">
        <v>102</v>
      </c>
      <c r="B10" s="171"/>
      <c r="C10" s="16"/>
      <c r="D10" s="16"/>
      <c r="E10" s="16"/>
      <c r="F10" s="16"/>
      <c r="G10" s="16"/>
      <c r="H10" s="16"/>
      <c r="I10" s="27"/>
      <c r="J10" s="17"/>
      <c r="K10" s="15"/>
      <c r="L10" s="15"/>
      <c r="M10" s="15"/>
    </row>
    <row r="11" spans="1:13" ht="12.75">
      <c r="A11" s="37"/>
      <c r="B11" s="10" t="s">
        <v>7</v>
      </c>
      <c r="C11" s="16">
        <v>0</v>
      </c>
      <c r="D11" s="16">
        <v>0</v>
      </c>
      <c r="E11" s="16">
        <v>0</v>
      </c>
      <c r="F11" s="16">
        <v>0</v>
      </c>
      <c r="G11" s="16">
        <v>0</v>
      </c>
      <c r="H11" s="16">
        <v>0</v>
      </c>
      <c r="I11" s="27">
        <v>0</v>
      </c>
      <c r="J11" s="23">
        <v>0</v>
      </c>
      <c r="K11" s="16">
        <v>0</v>
      </c>
      <c r="L11" s="16">
        <v>0</v>
      </c>
      <c r="M11" s="16">
        <v>0</v>
      </c>
    </row>
    <row r="12" spans="1:13" ht="12.75">
      <c r="A12" s="37"/>
      <c r="B12" s="10" t="s">
        <v>70</v>
      </c>
      <c r="C12" s="16">
        <f>+Labs!C35</f>
        <v>0</v>
      </c>
      <c r="D12" s="16">
        <f>+Labs!D35</f>
        <v>4356.02822</v>
      </c>
      <c r="E12" s="16">
        <f>+Labs!E35</f>
        <v>4356.02822</v>
      </c>
      <c r="F12" s="16">
        <f>+Labs!F35</f>
        <v>4356.02822</v>
      </c>
      <c r="G12" s="16">
        <f>+Labs!G35</f>
        <v>4356.02822</v>
      </c>
      <c r="H12" s="16">
        <f>+Labs!H35</f>
        <v>4356.02822</v>
      </c>
      <c r="I12" s="16">
        <f>+Labs!I35</f>
        <v>4356.02822</v>
      </c>
      <c r="J12" s="16">
        <f>+Labs!J35</f>
        <v>4356.02822</v>
      </c>
      <c r="K12" s="16">
        <f>+Labs!K35</f>
        <v>4356.02822</v>
      </c>
      <c r="L12" s="16">
        <f>+Labs!L35</f>
        <v>4356.02822</v>
      </c>
      <c r="M12" s="16">
        <f>+Labs!M35</f>
        <v>4356.02822</v>
      </c>
    </row>
    <row r="13" spans="1:13" ht="12.75">
      <c r="A13" s="37"/>
      <c r="B13" s="10" t="s">
        <v>74</v>
      </c>
      <c r="C13" s="16" t="str">
        <f>+Meds!C35</f>
        <v> </v>
      </c>
      <c r="D13" s="16">
        <f>+Meds!D35</f>
        <v>24643.471289999998</v>
      </c>
      <c r="E13" s="16">
        <f>+Meds!E35</f>
        <v>24643.471289999998</v>
      </c>
      <c r="F13" s="16">
        <f>+Meds!F35</f>
        <v>24643.471289999998</v>
      </c>
      <c r="G13" s="16">
        <f>+Meds!G35</f>
        <v>24643.471289999998</v>
      </c>
      <c r="H13" s="16">
        <f>+Meds!H35</f>
        <v>24643.471289999998</v>
      </c>
      <c r="I13" s="16">
        <f>+Meds!I35</f>
        <v>24643.471289999998</v>
      </c>
      <c r="J13" s="16">
        <f>+Meds!J35</f>
        <v>24643.471289999998</v>
      </c>
      <c r="K13" s="16">
        <f>+Meds!K35</f>
        <v>24643.471289999998</v>
      </c>
      <c r="L13" s="16">
        <f>+Meds!L35</f>
        <v>24643.471289999998</v>
      </c>
      <c r="M13" s="16">
        <f>+Meds!M35</f>
        <v>24643.471289999998</v>
      </c>
    </row>
    <row r="14" spans="1:13" ht="12.75">
      <c r="A14" s="37"/>
      <c r="B14" s="10" t="s">
        <v>92</v>
      </c>
      <c r="C14" s="16">
        <f>+'Dis Sum'!C32</f>
        <v>0</v>
      </c>
      <c r="D14" s="16">
        <f>+'Dis Sum'!D32</f>
        <v>0</v>
      </c>
      <c r="E14" s="16">
        <f>+'Dis Sum'!E32</f>
        <v>0</v>
      </c>
      <c r="F14" s="16">
        <f>+'Dis Sum'!F32</f>
        <v>0</v>
      </c>
      <c r="G14" s="16">
        <f>+'Dis Sum'!G32</f>
        <v>0</v>
      </c>
      <c r="H14" s="16">
        <f>+'Dis Sum'!H32</f>
        <v>0</v>
      </c>
      <c r="I14" s="16">
        <f>+'Dis Sum'!I32</f>
        <v>0</v>
      </c>
      <c r="J14" s="16">
        <f>+'Dis Sum'!J32</f>
        <v>0</v>
      </c>
      <c r="K14" s="16">
        <f>+'Dis Sum'!K32</f>
        <v>0</v>
      </c>
      <c r="L14" s="16">
        <f>+'Dis Sum'!L32</f>
        <v>0</v>
      </c>
      <c r="M14" s="16">
        <f>+'Dis Sum'!M32</f>
        <v>0</v>
      </c>
    </row>
    <row r="15" spans="1:13" ht="12.75">
      <c r="A15" s="37"/>
      <c r="B15" s="10" t="s">
        <v>20</v>
      </c>
      <c r="C15" s="16">
        <v>0</v>
      </c>
      <c r="D15" s="16">
        <f>+Elig!D27</f>
        <v>0</v>
      </c>
      <c r="E15" s="16">
        <f>+Elig!E27</f>
        <v>0</v>
      </c>
      <c r="F15" s="16">
        <f>+Elig!F27</f>
        <v>0</v>
      </c>
      <c r="G15" s="16">
        <f>+Elig!G27</f>
        <v>0</v>
      </c>
      <c r="H15" s="16">
        <f>+Elig!H27</f>
        <v>0</v>
      </c>
      <c r="I15" s="27">
        <f>+Elig!I27</f>
        <v>0</v>
      </c>
      <c r="J15" s="30">
        <f>+Elig!J27</f>
        <v>0</v>
      </c>
      <c r="K15" s="29">
        <f>+Elig!K27</f>
        <v>0</v>
      </c>
      <c r="L15" s="29">
        <f>+Elig!L27</f>
        <v>0</v>
      </c>
      <c r="M15" s="29">
        <f>+Elig!M27</f>
        <v>0</v>
      </c>
    </row>
    <row r="16" spans="1:13" ht="12.75">
      <c r="A16" s="169" t="s">
        <v>123</v>
      </c>
      <c r="B16" s="171"/>
      <c r="C16" s="16">
        <f>SUM(C11:C15)</f>
        <v>0</v>
      </c>
      <c r="D16" s="16">
        <f aca="true" t="shared" si="2" ref="D16:M16">SUM(D11:D15)</f>
        <v>28999.499509999998</v>
      </c>
      <c r="E16" s="16">
        <f t="shared" si="2"/>
        <v>28999.499509999998</v>
      </c>
      <c r="F16" s="16">
        <f t="shared" si="2"/>
        <v>28999.499509999998</v>
      </c>
      <c r="G16" s="16">
        <f t="shared" si="2"/>
        <v>28999.499509999998</v>
      </c>
      <c r="H16" s="16">
        <f t="shared" si="2"/>
        <v>28999.499509999998</v>
      </c>
      <c r="I16" s="27">
        <f t="shared" si="2"/>
        <v>28999.499509999998</v>
      </c>
      <c r="J16" s="23">
        <f t="shared" si="2"/>
        <v>28999.499509999998</v>
      </c>
      <c r="K16" s="16">
        <f t="shared" si="2"/>
        <v>28999.499509999998</v>
      </c>
      <c r="L16" s="16">
        <f t="shared" si="2"/>
        <v>28999.499509999998</v>
      </c>
      <c r="M16" s="16">
        <f t="shared" si="2"/>
        <v>28999.499509999998</v>
      </c>
    </row>
    <row r="17" spans="1:13" ht="12.75">
      <c r="A17" s="169" t="s">
        <v>62</v>
      </c>
      <c r="B17" s="171"/>
      <c r="C17" s="16">
        <f aca="true" t="shared" si="3" ref="C17:M17">+C16-C9</f>
        <v>-6708</v>
      </c>
      <c r="D17" s="16">
        <f t="shared" si="3"/>
        <v>25629.499509999998</v>
      </c>
      <c r="E17" s="16">
        <f t="shared" si="3"/>
        <v>26799.499509999998</v>
      </c>
      <c r="F17" s="16">
        <f t="shared" si="3"/>
        <v>26799.499509999998</v>
      </c>
      <c r="G17" s="16">
        <f t="shared" si="3"/>
        <v>26799.499509999998</v>
      </c>
      <c r="H17" s="16">
        <f t="shared" si="3"/>
        <v>26799.499509999998</v>
      </c>
      <c r="I17" s="27">
        <f t="shared" si="3"/>
        <v>26799.499509999998</v>
      </c>
      <c r="J17" s="23">
        <f t="shared" si="3"/>
        <v>26799.499509999998</v>
      </c>
      <c r="K17" s="16">
        <f t="shared" si="3"/>
        <v>26799.499509999998</v>
      </c>
      <c r="L17" s="16">
        <f t="shared" si="3"/>
        <v>26799.499509999998</v>
      </c>
      <c r="M17" s="16">
        <f t="shared" si="3"/>
        <v>26799.499509999998</v>
      </c>
    </row>
    <row r="18" spans="1:13" ht="12.75">
      <c r="A18" s="169" t="s">
        <v>125</v>
      </c>
      <c r="B18" s="171"/>
      <c r="C18" s="16"/>
      <c r="D18" s="16"/>
      <c r="E18" s="16"/>
      <c r="F18" s="16"/>
      <c r="G18" s="16"/>
      <c r="H18" s="16"/>
      <c r="I18" s="27"/>
      <c r="J18" s="17"/>
      <c r="K18" s="15"/>
      <c r="L18" s="15"/>
      <c r="M18" s="15"/>
    </row>
    <row r="19" spans="1:13" ht="12.75">
      <c r="A19" s="37"/>
      <c r="B19" s="10" t="s">
        <v>7</v>
      </c>
      <c r="C19" s="16"/>
      <c r="D19" s="16"/>
      <c r="E19" s="16"/>
      <c r="F19" s="16"/>
      <c r="G19" s="16"/>
      <c r="H19" s="16"/>
      <c r="I19" s="27"/>
      <c r="J19" s="17"/>
      <c r="K19" s="15"/>
      <c r="L19" s="15"/>
      <c r="M19" s="15"/>
    </row>
    <row r="20" spans="1:13" ht="12.75">
      <c r="A20" s="37"/>
      <c r="B20" s="10" t="s">
        <v>70</v>
      </c>
      <c r="C20" s="16">
        <f>+Labs!C43</f>
        <v>0</v>
      </c>
      <c r="D20" s="16">
        <f>+Labs!D43</f>
        <v>19917.603679624</v>
      </c>
      <c r="E20" s="16">
        <f>+Labs!E43</f>
        <v>21479.79200872</v>
      </c>
      <c r="F20" s="16">
        <f>+Labs!F43</f>
        <v>22080.92390308</v>
      </c>
      <c r="G20" s="16">
        <f>+Labs!G43</f>
        <v>22080.92390308</v>
      </c>
      <c r="H20" s="16">
        <f>+Labs!H43</f>
        <v>22080.92390308</v>
      </c>
      <c r="I20" s="16">
        <f>+Labs!I43</f>
        <v>22080.92390308</v>
      </c>
      <c r="J20" s="16">
        <f>+Labs!J43</f>
        <v>22080.92390308</v>
      </c>
      <c r="K20" s="16">
        <f>+Labs!K43</f>
        <v>22080.92390308</v>
      </c>
      <c r="L20" s="16">
        <f>+Labs!L43</f>
        <v>22080.92390308</v>
      </c>
      <c r="M20" s="16">
        <f>+Labs!M43</f>
        <v>22080.92390308</v>
      </c>
    </row>
    <row r="21" spans="1:13" ht="12.75">
      <c r="A21" s="37"/>
      <c r="B21" s="10" t="s">
        <v>74</v>
      </c>
      <c r="C21" s="16">
        <f>+Meds!C40</f>
        <v>0</v>
      </c>
      <c r="D21" s="16">
        <f>+Meds!D40</f>
        <v>24643.471289999998</v>
      </c>
      <c r="E21" s="16">
        <f>+Meds!E40</f>
        <v>24643.471289999998</v>
      </c>
      <c r="F21" s="16">
        <f>+Meds!F40</f>
        <v>24643.471289999998</v>
      </c>
      <c r="G21" s="16">
        <f>+Meds!G40</f>
        <v>24643.471289999998</v>
      </c>
      <c r="H21" s="16">
        <f>+Meds!H40</f>
        <v>24643.471289999998</v>
      </c>
      <c r="I21" s="16">
        <f>+Meds!I40</f>
        <v>24643.471289999998</v>
      </c>
      <c r="J21" s="16">
        <f>+Meds!J40</f>
        <v>24643.471289999998</v>
      </c>
      <c r="K21" s="16">
        <f>+Meds!K40</f>
        <v>24643.471289999998</v>
      </c>
      <c r="L21" s="16">
        <f>+Meds!L40</f>
        <v>24643.471289999998</v>
      </c>
      <c r="M21" s="16">
        <f>+Meds!M40</f>
        <v>24643.471289999998</v>
      </c>
    </row>
    <row r="22" spans="1:13" ht="12.75">
      <c r="A22" s="37"/>
      <c r="B22" s="10" t="s">
        <v>92</v>
      </c>
      <c r="C22" s="16">
        <f>+'Dis Sum'!C40</f>
        <v>0</v>
      </c>
      <c r="D22" s="16">
        <f>+'Dis Sum'!D40</f>
        <v>2723.208</v>
      </c>
      <c r="E22" s="16">
        <f>+'Dis Sum'!E40</f>
        <v>2723.208</v>
      </c>
      <c r="F22" s="16">
        <f>+'Dis Sum'!F40</f>
        <v>2723.208</v>
      </c>
      <c r="G22" s="16">
        <f>+'Dis Sum'!G40</f>
        <v>2723.208</v>
      </c>
      <c r="H22" s="16">
        <f>+'Dis Sum'!H40</f>
        <v>2723.208</v>
      </c>
      <c r="I22" s="16">
        <f>+'Dis Sum'!I40</f>
        <v>2723.208</v>
      </c>
      <c r="J22" s="16">
        <f>+'Dis Sum'!J40</f>
        <v>2723.208</v>
      </c>
      <c r="K22" s="16">
        <f>+'Dis Sum'!K40</f>
        <v>2723.208</v>
      </c>
      <c r="L22" s="16">
        <f>+'Dis Sum'!L40</f>
        <v>2723.208</v>
      </c>
      <c r="M22" s="16">
        <f>+'Dis Sum'!M40</f>
        <v>2723.208</v>
      </c>
    </row>
    <row r="23" spans="1:13" ht="12.75">
      <c r="A23" s="37"/>
      <c r="B23" s="10" t="s">
        <v>20</v>
      </c>
      <c r="C23" s="16">
        <v>0</v>
      </c>
      <c r="D23" s="16">
        <f>+Elig!D34</f>
        <v>0</v>
      </c>
      <c r="E23" s="16">
        <f>+Elig!E34</f>
        <v>0</v>
      </c>
      <c r="F23" s="16">
        <f>+Elig!F34</f>
        <v>0</v>
      </c>
      <c r="G23" s="16">
        <f>+Elig!G34</f>
        <v>0</v>
      </c>
      <c r="H23" s="16">
        <f>+Elig!H34</f>
        <v>0</v>
      </c>
      <c r="I23" s="27">
        <f>+Elig!I34</f>
        <v>0</v>
      </c>
      <c r="J23" s="30">
        <f>+Elig!J34</f>
        <v>0</v>
      </c>
      <c r="K23" s="29">
        <f>+Elig!K34</f>
        <v>0</v>
      </c>
      <c r="L23" s="29">
        <f>+Elig!L34</f>
        <v>0</v>
      </c>
      <c r="M23" s="29">
        <f>+Elig!M34</f>
        <v>0</v>
      </c>
    </row>
    <row r="24" spans="1:13" ht="12.75">
      <c r="A24" s="169" t="s">
        <v>105</v>
      </c>
      <c r="B24" s="171"/>
      <c r="C24" s="16">
        <f aca="true" t="shared" si="4" ref="C24:M24">SUM(C19:C23)</f>
        <v>0</v>
      </c>
      <c r="D24" s="16">
        <f t="shared" si="4"/>
        <v>47284.28296962399</v>
      </c>
      <c r="E24" s="16">
        <f t="shared" si="4"/>
        <v>48846.47129872</v>
      </c>
      <c r="F24" s="16">
        <f t="shared" si="4"/>
        <v>49447.603193079995</v>
      </c>
      <c r="G24" s="16">
        <f t="shared" si="4"/>
        <v>49447.603193079995</v>
      </c>
      <c r="H24" s="16">
        <f t="shared" si="4"/>
        <v>49447.603193079995</v>
      </c>
      <c r="I24" s="27">
        <f t="shared" si="4"/>
        <v>49447.603193079995</v>
      </c>
      <c r="J24" s="30">
        <f t="shared" si="4"/>
        <v>49447.603193079995</v>
      </c>
      <c r="K24" s="29">
        <f t="shared" si="4"/>
        <v>49447.603193079995</v>
      </c>
      <c r="L24" s="29">
        <f t="shared" si="4"/>
        <v>49447.603193079995</v>
      </c>
      <c r="M24" s="29">
        <f t="shared" si="4"/>
        <v>49447.603193079995</v>
      </c>
    </row>
    <row r="25" spans="1:13" ht="13.5" thickBot="1">
      <c r="A25" s="173" t="s">
        <v>104</v>
      </c>
      <c r="B25" s="154"/>
      <c r="C25" s="34">
        <f aca="true" t="shared" si="5" ref="C25:M25">+C24-C9</f>
        <v>-6708</v>
      </c>
      <c r="D25" s="34">
        <f t="shared" si="5"/>
        <v>43914.28296962399</v>
      </c>
      <c r="E25" s="34">
        <f t="shared" si="5"/>
        <v>46646.47129872</v>
      </c>
      <c r="F25" s="34">
        <f t="shared" si="5"/>
        <v>47247.603193079995</v>
      </c>
      <c r="G25" s="34">
        <f t="shared" si="5"/>
        <v>47247.603193079995</v>
      </c>
      <c r="H25" s="34">
        <f t="shared" si="5"/>
        <v>47247.603193079995</v>
      </c>
      <c r="I25" s="35">
        <f t="shared" si="5"/>
        <v>47247.603193079995</v>
      </c>
      <c r="J25" s="30">
        <f t="shared" si="5"/>
        <v>47247.603193079995</v>
      </c>
      <c r="K25" s="29">
        <f t="shared" si="5"/>
        <v>47247.603193079995</v>
      </c>
      <c r="L25" s="29">
        <f t="shared" si="5"/>
        <v>47247.603193079995</v>
      </c>
      <c r="M25" s="29">
        <f t="shared" si="5"/>
        <v>47247.603193079995</v>
      </c>
    </row>
    <row r="26" spans="1:13" ht="14.25" thickBot="1" thickTop="1">
      <c r="A26" s="77"/>
      <c r="B26" s="93"/>
      <c r="C26" s="94"/>
      <c r="D26" s="94"/>
      <c r="E26" s="94"/>
      <c r="F26" s="94"/>
      <c r="G26" s="94"/>
      <c r="H26" s="94"/>
      <c r="I26" s="95"/>
      <c r="J26" s="17"/>
      <c r="K26" s="15"/>
      <c r="L26" s="15"/>
      <c r="M26" s="15"/>
    </row>
    <row r="27" ht="13.5" thickTop="1"/>
  </sheetData>
  <sheetProtection sheet="1" objects="1" scenarios="1"/>
  <mergeCells count="10">
    <mergeCell ref="A1:I1"/>
    <mergeCell ref="A25:B25"/>
    <mergeCell ref="A2:B2"/>
    <mergeCell ref="A18:B18"/>
    <mergeCell ref="A9:B9"/>
    <mergeCell ref="A3:B3"/>
    <mergeCell ref="A10:B10"/>
    <mergeCell ref="A16:B16"/>
    <mergeCell ref="A17:B17"/>
    <mergeCell ref="A24:B24"/>
  </mergeCells>
  <printOptions/>
  <pageMargins left="0.75" right="0.75" top="1" bottom="1" header="0.5" footer="0.5"/>
  <pageSetup horizontalDpi="300" verticalDpi="300" orientation="portrait" r:id="rId1"/>
  <headerFooter alignWithMargins="0">
    <oddFooter>&amp;L&amp;D&amp;C&amp;P</oddFooter>
  </headerFooter>
</worksheet>
</file>

<file path=xl/worksheets/sheet4.xml><?xml version="1.0" encoding="utf-8"?>
<worksheet xmlns="http://schemas.openxmlformats.org/spreadsheetml/2006/main" xmlns:r="http://schemas.openxmlformats.org/officeDocument/2006/relationships">
  <dimension ref="A1:M26"/>
  <sheetViews>
    <sheetView workbookViewId="0" topLeftCell="A1">
      <selection activeCell="Q6" sqref="Q6"/>
    </sheetView>
  </sheetViews>
  <sheetFormatPr defaultColWidth="9.140625" defaultRowHeight="12.75"/>
  <cols>
    <col min="1" max="1" width="1.57421875" style="1" customWidth="1"/>
    <col min="2" max="2" width="29.00390625" style="1" customWidth="1"/>
    <col min="3" max="3" width="9.28125" style="0" customWidth="1"/>
    <col min="4" max="4" width="8.28125" style="0" customWidth="1"/>
    <col min="5" max="5" width="8.7109375" style="0" customWidth="1"/>
    <col min="6" max="8" width="9.00390625" style="0" customWidth="1"/>
    <col min="9" max="9" width="10.00390625" style="0" customWidth="1"/>
    <col min="10" max="13" width="9.8515625" style="0" customWidth="1"/>
  </cols>
  <sheetData>
    <row r="1" spans="1:13" ht="18.75" thickTop="1">
      <c r="A1" s="157" t="s">
        <v>178</v>
      </c>
      <c r="B1" s="150"/>
      <c r="C1" s="150"/>
      <c r="D1" s="150"/>
      <c r="E1" s="150"/>
      <c r="F1" s="150"/>
      <c r="G1" s="150"/>
      <c r="H1" s="150"/>
      <c r="I1" s="151"/>
      <c r="J1" s="146"/>
      <c r="K1" s="116"/>
      <c r="L1" s="121"/>
      <c r="M1" s="123"/>
    </row>
    <row r="2" spans="1:13" ht="12.75">
      <c r="A2" s="169" t="s">
        <v>56</v>
      </c>
      <c r="B2" s="170"/>
      <c r="C2" s="15">
        <v>2008</v>
      </c>
      <c r="D2" s="15">
        <f aca="true" t="shared" si="0" ref="D2:M2">+C2+1</f>
        <v>2009</v>
      </c>
      <c r="E2" s="15">
        <f t="shared" si="0"/>
        <v>2010</v>
      </c>
      <c r="F2" s="15">
        <f t="shared" si="0"/>
        <v>2011</v>
      </c>
      <c r="G2" s="15">
        <f t="shared" si="0"/>
        <v>2012</v>
      </c>
      <c r="H2" s="15">
        <f t="shared" si="0"/>
        <v>2013</v>
      </c>
      <c r="I2" s="24">
        <f t="shared" si="0"/>
        <v>2014</v>
      </c>
      <c r="J2" s="17">
        <f t="shared" si="0"/>
        <v>2015</v>
      </c>
      <c r="K2" s="15">
        <f t="shared" si="0"/>
        <v>2016</v>
      </c>
      <c r="L2" s="15">
        <f t="shared" si="0"/>
        <v>2017</v>
      </c>
      <c r="M2" s="24">
        <f t="shared" si="0"/>
        <v>2018</v>
      </c>
    </row>
    <row r="3" spans="1:13" ht="12.75">
      <c r="A3" s="169" t="s">
        <v>135</v>
      </c>
      <c r="B3" s="170"/>
      <c r="C3" s="16"/>
      <c r="D3" s="16"/>
      <c r="E3" s="16"/>
      <c r="F3" s="16"/>
      <c r="G3" s="16"/>
      <c r="H3" s="16"/>
      <c r="I3" s="27"/>
      <c r="J3" s="17"/>
      <c r="K3" s="15"/>
      <c r="L3" s="15"/>
      <c r="M3" s="24"/>
    </row>
    <row r="4" spans="1:13" ht="12.75">
      <c r="A4" s="37"/>
      <c r="B4" s="10" t="s">
        <v>136</v>
      </c>
      <c r="C4" s="253">
        <v>0</v>
      </c>
      <c r="D4" s="253">
        <v>0.23</v>
      </c>
      <c r="E4" s="253">
        <v>0.23</v>
      </c>
      <c r="F4" s="253">
        <f>+E4</f>
        <v>0.23</v>
      </c>
      <c r="G4" s="253">
        <f aca="true" t="shared" si="1" ref="G4:M4">+F4</f>
        <v>0.23</v>
      </c>
      <c r="H4" s="253">
        <f t="shared" si="1"/>
        <v>0.23</v>
      </c>
      <c r="I4" s="254">
        <f t="shared" si="1"/>
        <v>0.23</v>
      </c>
      <c r="J4" s="255">
        <f t="shared" si="1"/>
        <v>0.23</v>
      </c>
      <c r="K4" s="253">
        <f t="shared" si="1"/>
        <v>0.23</v>
      </c>
      <c r="L4" s="253">
        <f t="shared" si="1"/>
        <v>0.23</v>
      </c>
      <c r="M4" s="254">
        <f t="shared" si="1"/>
        <v>0.23</v>
      </c>
    </row>
    <row r="5" spans="1:13" ht="12.75">
      <c r="A5" s="37"/>
      <c r="B5" s="10" t="s">
        <v>137</v>
      </c>
      <c r="C5" s="253"/>
      <c r="D5" s="253">
        <v>0.02</v>
      </c>
      <c r="E5" s="253">
        <v>0.6</v>
      </c>
      <c r="F5" s="253">
        <v>0.9</v>
      </c>
      <c r="G5" s="253">
        <v>0.9</v>
      </c>
      <c r="H5" s="253">
        <v>0.9</v>
      </c>
      <c r="I5" s="254">
        <v>0.9</v>
      </c>
      <c r="J5" s="255">
        <v>0.9</v>
      </c>
      <c r="K5" s="253">
        <v>0.9</v>
      </c>
      <c r="L5" s="253">
        <v>0.9</v>
      </c>
      <c r="M5" s="254">
        <v>0.9</v>
      </c>
    </row>
    <row r="6" spans="1:13" ht="12.75">
      <c r="A6" s="37"/>
      <c r="B6" s="10" t="s">
        <v>138</v>
      </c>
      <c r="C6" s="57"/>
      <c r="D6" s="57">
        <f>+D5*D4</f>
        <v>0.0046</v>
      </c>
      <c r="E6" s="57">
        <f>+E5*E4</f>
        <v>0.138</v>
      </c>
      <c r="F6" s="57">
        <f>+F5*F4</f>
        <v>0.20700000000000002</v>
      </c>
      <c r="G6" s="57">
        <f aca="true" t="shared" si="2" ref="G6:M6">+G5*G4</f>
        <v>0.20700000000000002</v>
      </c>
      <c r="H6" s="57">
        <f t="shared" si="2"/>
        <v>0.20700000000000002</v>
      </c>
      <c r="I6" s="91">
        <f t="shared" si="2"/>
        <v>0.20700000000000002</v>
      </c>
      <c r="J6" s="92">
        <f t="shared" si="2"/>
        <v>0.20700000000000002</v>
      </c>
      <c r="K6" s="57">
        <f t="shared" si="2"/>
        <v>0.20700000000000002</v>
      </c>
      <c r="L6" s="57">
        <f t="shared" si="2"/>
        <v>0.20700000000000002</v>
      </c>
      <c r="M6" s="91">
        <f t="shared" si="2"/>
        <v>0.20700000000000002</v>
      </c>
    </row>
    <row r="7" spans="1:13" ht="12.75">
      <c r="A7" s="169" t="s">
        <v>74</v>
      </c>
      <c r="B7" s="170"/>
      <c r="C7" s="124"/>
      <c r="D7" s="124"/>
      <c r="E7" s="124"/>
      <c r="F7" s="124"/>
      <c r="G7" s="124"/>
      <c r="H7" s="124"/>
      <c r="I7" s="145"/>
      <c r="J7" s="147"/>
      <c r="K7" s="124"/>
      <c r="L7" s="124"/>
      <c r="M7" s="145"/>
    </row>
    <row r="8" spans="1:13" ht="12.75">
      <c r="A8" s="37"/>
      <c r="B8" s="10" t="s">
        <v>136</v>
      </c>
      <c r="C8" s="253"/>
      <c r="D8" s="253">
        <v>1</v>
      </c>
      <c r="E8" s="253">
        <f>+D8</f>
        <v>1</v>
      </c>
      <c r="F8" s="253">
        <f aca="true" t="shared" si="3" ref="F8:M8">+E8</f>
        <v>1</v>
      </c>
      <c r="G8" s="253">
        <f t="shared" si="3"/>
        <v>1</v>
      </c>
      <c r="H8" s="253">
        <f t="shared" si="3"/>
        <v>1</v>
      </c>
      <c r="I8" s="254">
        <f t="shared" si="3"/>
        <v>1</v>
      </c>
      <c r="J8" s="255">
        <f t="shared" si="3"/>
        <v>1</v>
      </c>
      <c r="K8" s="253">
        <f t="shared" si="3"/>
        <v>1</v>
      </c>
      <c r="L8" s="253">
        <f t="shared" si="3"/>
        <v>1</v>
      </c>
      <c r="M8" s="254">
        <f t="shared" si="3"/>
        <v>1</v>
      </c>
    </row>
    <row r="9" spans="1:13" ht="12.75">
      <c r="A9" s="37"/>
      <c r="B9" s="10" t="s">
        <v>137</v>
      </c>
      <c r="C9" s="253"/>
      <c r="D9" s="253">
        <v>0.02</v>
      </c>
      <c r="E9" s="253">
        <v>0.6</v>
      </c>
      <c r="F9" s="253">
        <v>0.6</v>
      </c>
      <c r="G9" s="253">
        <v>0.9</v>
      </c>
      <c r="H9" s="253">
        <v>0.9</v>
      </c>
      <c r="I9" s="254">
        <v>0.9</v>
      </c>
      <c r="J9" s="255">
        <v>0.9</v>
      </c>
      <c r="K9" s="253">
        <v>0.9</v>
      </c>
      <c r="L9" s="253">
        <v>0.9</v>
      </c>
      <c r="M9" s="254">
        <v>0.9</v>
      </c>
    </row>
    <row r="10" spans="1:13" ht="12.75">
      <c r="A10" s="37"/>
      <c r="B10" s="10" t="s">
        <v>138</v>
      </c>
      <c r="C10" s="57"/>
      <c r="D10" s="57">
        <f>+D9*D8</f>
        <v>0.02</v>
      </c>
      <c r="E10" s="57">
        <f>+E9*E8</f>
        <v>0.6</v>
      </c>
      <c r="F10" s="57">
        <f>+F9*F8</f>
        <v>0.6</v>
      </c>
      <c r="G10" s="57">
        <f aca="true" t="shared" si="4" ref="G10:M10">+G9*G8</f>
        <v>0.9</v>
      </c>
      <c r="H10" s="57">
        <f t="shared" si="4"/>
        <v>0.9</v>
      </c>
      <c r="I10" s="91">
        <f t="shared" si="4"/>
        <v>0.9</v>
      </c>
      <c r="J10" s="92">
        <f t="shared" si="4"/>
        <v>0.9</v>
      </c>
      <c r="K10" s="57">
        <f t="shared" si="4"/>
        <v>0.9</v>
      </c>
      <c r="L10" s="57">
        <f t="shared" si="4"/>
        <v>0.9</v>
      </c>
      <c r="M10" s="91">
        <f t="shared" si="4"/>
        <v>0.9</v>
      </c>
    </row>
    <row r="11" spans="1:13" ht="12.75" customHeight="1">
      <c r="A11" s="169" t="s">
        <v>92</v>
      </c>
      <c r="B11" s="170"/>
      <c r="C11" s="124"/>
      <c r="D11" s="124"/>
      <c r="E11" s="124"/>
      <c r="F11" s="124"/>
      <c r="G11" s="124"/>
      <c r="H11" s="124"/>
      <c r="I11" s="145"/>
      <c r="J11" s="147"/>
      <c r="K11" s="124"/>
      <c r="L11" s="124"/>
      <c r="M11" s="145"/>
    </row>
    <row r="12" spans="1:13" ht="12.75">
      <c r="A12" s="37"/>
      <c r="B12" s="10" t="s">
        <v>136</v>
      </c>
      <c r="C12" s="253"/>
      <c r="D12" s="253">
        <v>0.32</v>
      </c>
      <c r="E12" s="253">
        <f>+D12</f>
        <v>0.32</v>
      </c>
      <c r="F12" s="253">
        <f aca="true" t="shared" si="5" ref="F12:M12">+E12</f>
        <v>0.32</v>
      </c>
      <c r="G12" s="253">
        <f t="shared" si="5"/>
        <v>0.32</v>
      </c>
      <c r="H12" s="253">
        <f t="shared" si="5"/>
        <v>0.32</v>
      </c>
      <c r="I12" s="254">
        <f t="shared" si="5"/>
        <v>0.32</v>
      </c>
      <c r="J12" s="255">
        <f t="shared" si="5"/>
        <v>0.32</v>
      </c>
      <c r="K12" s="253">
        <f t="shared" si="5"/>
        <v>0.32</v>
      </c>
      <c r="L12" s="253">
        <f t="shared" si="5"/>
        <v>0.32</v>
      </c>
      <c r="M12" s="254">
        <f t="shared" si="5"/>
        <v>0.32</v>
      </c>
    </row>
    <row r="13" spans="1:13" ht="12.75">
      <c r="A13" s="37"/>
      <c r="B13" s="10" t="s">
        <v>137</v>
      </c>
      <c r="C13" s="253"/>
      <c r="D13" s="253">
        <v>0.02</v>
      </c>
      <c r="E13" s="253">
        <v>0.6</v>
      </c>
      <c r="F13" s="253">
        <v>0.9</v>
      </c>
      <c r="G13" s="253">
        <v>0.9</v>
      </c>
      <c r="H13" s="253">
        <v>0.9</v>
      </c>
      <c r="I13" s="254">
        <v>0.9</v>
      </c>
      <c r="J13" s="255">
        <v>0.9</v>
      </c>
      <c r="K13" s="253">
        <v>0.9</v>
      </c>
      <c r="L13" s="253">
        <v>0.9</v>
      </c>
      <c r="M13" s="254">
        <v>0.9</v>
      </c>
    </row>
    <row r="14" spans="1:13" ht="13.5" thickBot="1">
      <c r="A14" s="122"/>
      <c r="B14" s="33" t="s">
        <v>138</v>
      </c>
      <c r="C14" s="119"/>
      <c r="D14" s="119">
        <f>+D13*D12</f>
        <v>0.0064</v>
      </c>
      <c r="E14" s="119">
        <f>+E13*E12</f>
        <v>0.192</v>
      </c>
      <c r="F14" s="119">
        <f>+F13*F12</f>
        <v>0.28800000000000003</v>
      </c>
      <c r="G14" s="119">
        <f aca="true" t="shared" si="6" ref="G14:M14">+G13*G12</f>
        <v>0.28800000000000003</v>
      </c>
      <c r="H14" s="119">
        <f t="shared" si="6"/>
        <v>0.28800000000000003</v>
      </c>
      <c r="I14" s="120">
        <f t="shared" si="6"/>
        <v>0.28800000000000003</v>
      </c>
      <c r="J14" s="92">
        <f t="shared" si="6"/>
        <v>0.28800000000000003</v>
      </c>
      <c r="K14" s="57">
        <f t="shared" si="6"/>
        <v>0.28800000000000003</v>
      </c>
      <c r="L14" s="57">
        <f t="shared" si="6"/>
        <v>0.28800000000000003</v>
      </c>
      <c r="M14" s="91">
        <f t="shared" si="6"/>
        <v>0.28800000000000003</v>
      </c>
    </row>
    <row r="15" spans="1:13" ht="13.5" thickTop="1">
      <c r="A15" s="152" t="s">
        <v>172</v>
      </c>
      <c r="B15" s="153"/>
      <c r="C15" s="148"/>
      <c r="D15" s="148"/>
      <c r="E15" s="148"/>
      <c r="F15" s="148"/>
      <c r="G15" s="148"/>
      <c r="H15" s="148"/>
      <c r="I15" s="148"/>
      <c r="J15" s="124"/>
      <c r="K15" s="124"/>
      <c r="L15" s="124"/>
      <c r="M15" s="145"/>
    </row>
    <row r="16" spans="1:13" ht="12.75">
      <c r="A16" s="37"/>
      <c r="B16" s="10" t="s">
        <v>136</v>
      </c>
      <c r="C16" s="57"/>
      <c r="D16" s="57"/>
      <c r="E16" s="57"/>
      <c r="F16" s="57"/>
      <c r="G16" s="57"/>
      <c r="H16" s="57"/>
      <c r="I16" s="57"/>
      <c r="J16" s="57"/>
      <c r="K16" s="57"/>
      <c r="L16" s="57"/>
      <c r="M16" s="91"/>
    </row>
    <row r="17" spans="1:13" ht="12.75">
      <c r="A17" s="37"/>
      <c r="B17" s="10" t="s">
        <v>137</v>
      </c>
      <c r="C17" s="57"/>
      <c r="D17" s="57"/>
      <c r="E17" s="57"/>
      <c r="F17" s="57"/>
      <c r="G17" s="57"/>
      <c r="H17" s="57"/>
      <c r="I17" s="57"/>
      <c r="J17" s="57"/>
      <c r="K17" s="57"/>
      <c r="L17" s="57"/>
      <c r="M17" s="91"/>
    </row>
    <row r="18" spans="1:13" ht="12.75">
      <c r="A18" s="37"/>
      <c r="B18" s="10" t="s">
        <v>138</v>
      </c>
      <c r="C18" s="57"/>
      <c r="D18" s="57"/>
      <c r="E18" s="57"/>
      <c r="F18" s="57"/>
      <c r="G18" s="57"/>
      <c r="H18" s="57"/>
      <c r="I18" s="57"/>
      <c r="J18" s="57"/>
      <c r="K18" s="57"/>
      <c r="L18" s="57"/>
      <c r="M18" s="91"/>
    </row>
    <row r="19" spans="1:13" ht="12.75">
      <c r="A19" s="169" t="s">
        <v>173</v>
      </c>
      <c r="B19" s="170"/>
      <c r="C19" s="124"/>
      <c r="D19" s="124"/>
      <c r="E19" s="124"/>
      <c r="F19" s="124"/>
      <c r="G19" s="124"/>
      <c r="H19" s="124"/>
      <c r="I19" s="124"/>
      <c r="J19" s="124"/>
      <c r="K19" s="124"/>
      <c r="L19" s="124"/>
      <c r="M19" s="145"/>
    </row>
    <row r="20" spans="1:13" ht="12.75">
      <c r="A20" s="37"/>
      <c r="B20" s="10" t="s">
        <v>136</v>
      </c>
      <c r="C20" s="57"/>
      <c r="D20" s="57"/>
      <c r="E20" s="57"/>
      <c r="F20" s="57"/>
      <c r="G20" s="57"/>
      <c r="H20" s="57"/>
      <c r="I20" s="57"/>
      <c r="J20" s="57"/>
      <c r="K20" s="57"/>
      <c r="L20" s="57"/>
      <c r="M20" s="91"/>
    </row>
    <row r="21" spans="1:13" ht="12.75">
      <c r="A21" s="37"/>
      <c r="B21" s="10" t="s">
        <v>137</v>
      </c>
      <c r="C21" s="57"/>
      <c r="D21" s="57"/>
      <c r="E21" s="57"/>
      <c r="F21" s="57"/>
      <c r="G21" s="57"/>
      <c r="H21" s="57"/>
      <c r="I21" s="57"/>
      <c r="J21" s="57"/>
      <c r="K21" s="57"/>
      <c r="L21" s="57"/>
      <c r="M21" s="91"/>
    </row>
    <row r="22" spans="1:13" ht="12.75">
      <c r="A22" s="37"/>
      <c r="B22" s="10" t="s">
        <v>138</v>
      </c>
      <c r="C22" s="57"/>
      <c r="D22" s="57"/>
      <c r="E22" s="57"/>
      <c r="F22" s="57"/>
      <c r="G22" s="57"/>
      <c r="H22" s="57"/>
      <c r="I22" s="57"/>
      <c r="J22" s="57"/>
      <c r="K22" s="57"/>
      <c r="L22" s="57"/>
      <c r="M22" s="91"/>
    </row>
    <row r="23" spans="1:13" ht="13.5" thickBot="1">
      <c r="A23" s="122"/>
      <c r="B23" s="33"/>
      <c r="C23" s="119"/>
      <c r="D23" s="119"/>
      <c r="E23" s="119"/>
      <c r="F23" s="119"/>
      <c r="G23" s="119"/>
      <c r="H23" s="119"/>
      <c r="I23" s="119"/>
      <c r="J23" s="119"/>
      <c r="K23" s="119"/>
      <c r="L23" s="119"/>
      <c r="M23" s="120"/>
    </row>
    <row r="24" spans="1:13" ht="13.5" thickTop="1">
      <c r="A24" s="152"/>
      <c r="B24" s="174"/>
      <c r="C24" s="142"/>
      <c r="D24" s="142"/>
      <c r="E24" s="142"/>
      <c r="F24" s="142"/>
      <c r="G24" s="142"/>
      <c r="H24" s="142"/>
      <c r="I24" s="143"/>
      <c r="J24" s="144"/>
      <c r="K24" s="142"/>
      <c r="L24" s="142"/>
      <c r="M24" s="142"/>
    </row>
    <row r="25" spans="1:13" ht="13.5" thickBot="1">
      <c r="A25" s="173"/>
      <c r="B25" s="154"/>
      <c r="C25" s="119"/>
      <c r="D25" s="119"/>
      <c r="E25" s="119"/>
      <c r="F25" s="119"/>
      <c r="G25" s="119"/>
      <c r="H25" s="119"/>
      <c r="I25" s="120"/>
      <c r="J25" s="92"/>
      <c r="K25" s="57"/>
      <c r="L25" s="57"/>
      <c r="M25" s="57"/>
    </row>
    <row r="26" spans="1:13" ht="14.25" thickBot="1" thickTop="1">
      <c r="A26" s="77"/>
      <c r="B26" s="93"/>
      <c r="C26" s="104"/>
      <c r="D26" s="104"/>
      <c r="E26" s="104"/>
      <c r="F26" s="104"/>
      <c r="G26" s="104"/>
      <c r="H26" s="104"/>
      <c r="I26" s="105"/>
      <c r="J26" s="92"/>
      <c r="K26" s="57"/>
      <c r="L26" s="57"/>
      <c r="M26" s="57"/>
    </row>
    <row r="27" ht="13.5" thickTop="1"/>
  </sheetData>
  <sheetProtection/>
  <protectedRanges>
    <protectedRange sqref="C4:M5" name="Range1"/>
    <protectedRange sqref="C8:M9" name="Range2"/>
    <protectedRange sqref="C12:M13" name="Range3"/>
  </protectedRanges>
  <mergeCells count="9">
    <mergeCell ref="A24:B24"/>
    <mergeCell ref="A25:B25"/>
    <mergeCell ref="A7:B7"/>
    <mergeCell ref="A11:B11"/>
    <mergeCell ref="A19:B19"/>
    <mergeCell ref="A2:B2"/>
    <mergeCell ref="A1:I1"/>
    <mergeCell ref="A3:B3"/>
    <mergeCell ref="A15:B15"/>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M23"/>
  <sheetViews>
    <sheetView workbookViewId="0" topLeftCell="A13">
      <selection activeCell="Q22" sqref="Q22"/>
    </sheetView>
  </sheetViews>
  <sheetFormatPr defaultColWidth="9.140625" defaultRowHeight="12.75"/>
  <cols>
    <col min="1" max="1" width="4.28125" style="0" customWidth="1"/>
    <col min="2" max="2" width="20.57421875" style="0" customWidth="1"/>
  </cols>
  <sheetData>
    <row r="1" spans="1:13" ht="18.75" thickBot="1">
      <c r="A1" s="256" t="s">
        <v>51</v>
      </c>
      <c r="B1" s="256"/>
      <c r="C1" s="256"/>
      <c r="D1" s="256"/>
      <c r="E1" s="256"/>
      <c r="F1" s="256"/>
      <c r="G1" s="256"/>
      <c r="H1" s="256"/>
      <c r="I1" s="256"/>
      <c r="J1" s="257"/>
      <c r="K1" s="257"/>
      <c r="L1" s="257"/>
      <c r="M1" s="257"/>
    </row>
    <row r="2" spans="1:13" ht="43.5" customHeight="1">
      <c r="A2" s="258" t="s">
        <v>58</v>
      </c>
      <c r="B2" s="259"/>
      <c r="C2" s="220" t="s">
        <v>67</v>
      </c>
      <c r="D2" s="220"/>
      <c r="E2" s="220"/>
      <c r="F2" s="220"/>
      <c r="G2" s="220"/>
      <c r="H2" s="220"/>
      <c r="I2" s="260"/>
      <c r="J2" s="257"/>
      <c r="K2" s="257"/>
      <c r="L2" s="257"/>
      <c r="M2" s="257"/>
    </row>
    <row r="3" spans="1:13" ht="29.25" customHeight="1">
      <c r="A3" s="261" t="s">
        <v>60</v>
      </c>
      <c r="B3" s="262"/>
      <c r="C3" s="220"/>
      <c r="D3" s="220"/>
      <c r="E3" s="220"/>
      <c r="F3" s="220"/>
      <c r="G3" s="220"/>
      <c r="H3" s="220"/>
      <c r="I3" s="260"/>
      <c r="J3" s="257"/>
      <c r="K3" s="257"/>
      <c r="L3" s="257"/>
      <c r="M3" s="257"/>
    </row>
    <row r="4" spans="1:13" ht="33" customHeight="1">
      <c r="A4" s="261" t="s">
        <v>71</v>
      </c>
      <c r="B4" s="262"/>
      <c r="C4" s="220" t="s">
        <v>0</v>
      </c>
      <c r="D4" s="220"/>
      <c r="E4" s="220"/>
      <c r="F4" s="220"/>
      <c r="G4" s="220"/>
      <c r="H4" s="220"/>
      <c r="I4" s="260"/>
      <c r="J4" s="257"/>
      <c r="K4" s="257"/>
      <c r="L4" s="257"/>
      <c r="M4" s="257"/>
    </row>
    <row r="5" spans="1:13" ht="18">
      <c r="A5" s="261" t="s">
        <v>142</v>
      </c>
      <c r="B5" s="262"/>
      <c r="C5" s="220" t="s">
        <v>0</v>
      </c>
      <c r="D5" s="220"/>
      <c r="E5" s="220"/>
      <c r="F5" s="220"/>
      <c r="G5" s="220"/>
      <c r="H5" s="220"/>
      <c r="I5" s="260"/>
      <c r="J5" s="257"/>
      <c r="K5" s="257"/>
      <c r="L5" s="257"/>
      <c r="M5" s="257"/>
    </row>
    <row r="6" spans="1:13" ht="18">
      <c r="A6" s="261" t="s">
        <v>72</v>
      </c>
      <c r="B6" s="262"/>
      <c r="C6" s="220" t="s">
        <v>0</v>
      </c>
      <c r="D6" s="220"/>
      <c r="E6" s="220"/>
      <c r="F6" s="220"/>
      <c r="G6" s="220"/>
      <c r="H6" s="220"/>
      <c r="I6" s="260"/>
      <c r="J6" s="257"/>
      <c r="K6" s="257"/>
      <c r="L6" s="257"/>
      <c r="M6" s="257"/>
    </row>
    <row r="7" spans="1:13" ht="18">
      <c r="A7" s="261" t="s">
        <v>61</v>
      </c>
      <c r="B7" s="262"/>
      <c r="C7" s="220" t="s">
        <v>68</v>
      </c>
      <c r="D7" s="220"/>
      <c r="E7" s="220"/>
      <c r="F7" s="220"/>
      <c r="G7" s="220"/>
      <c r="H7" s="220"/>
      <c r="I7" s="260"/>
      <c r="J7" s="257"/>
      <c r="K7" s="257"/>
      <c r="L7" s="257"/>
      <c r="M7" s="257"/>
    </row>
    <row r="8" spans="1:13" ht="18">
      <c r="A8" s="263"/>
      <c r="B8" s="264"/>
      <c r="C8" s="265"/>
      <c r="D8" s="265"/>
      <c r="E8" s="265"/>
      <c r="F8" s="265"/>
      <c r="G8" s="265"/>
      <c r="H8" s="265"/>
      <c r="I8" s="266"/>
      <c r="J8" s="257"/>
      <c r="K8" s="257"/>
      <c r="L8" s="257"/>
      <c r="M8" s="257"/>
    </row>
    <row r="9" spans="1:13" ht="18.75" thickBot="1">
      <c r="A9" s="267" t="s">
        <v>59</v>
      </c>
      <c r="B9" s="268"/>
      <c r="C9" s="269" t="s">
        <v>0</v>
      </c>
      <c r="D9" s="269"/>
      <c r="E9" s="269"/>
      <c r="F9" s="269"/>
      <c r="G9" s="269"/>
      <c r="H9" s="269"/>
      <c r="I9" s="270"/>
      <c r="J9" s="257"/>
      <c r="K9" s="257"/>
      <c r="L9" s="257"/>
      <c r="M9" s="257"/>
    </row>
    <row r="10" spans="1:13" ht="13.5" thickTop="1">
      <c r="A10" s="271"/>
      <c r="B10" s="272"/>
      <c r="C10" s="272">
        <v>2008</v>
      </c>
      <c r="D10" s="272">
        <f aca="true" t="shared" si="0" ref="D10:M10">+C10+1</f>
        <v>2009</v>
      </c>
      <c r="E10" s="272">
        <f t="shared" si="0"/>
        <v>2010</v>
      </c>
      <c r="F10" s="272">
        <f t="shared" si="0"/>
        <v>2011</v>
      </c>
      <c r="G10" s="272">
        <f t="shared" si="0"/>
        <v>2012</v>
      </c>
      <c r="H10" s="272">
        <f t="shared" si="0"/>
        <v>2013</v>
      </c>
      <c r="I10" s="272">
        <f t="shared" si="0"/>
        <v>2014</v>
      </c>
      <c r="J10" s="272">
        <f t="shared" si="0"/>
        <v>2015</v>
      </c>
      <c r="K10" s="272">
        <f t="shared" si="0"/>
        <v>2016</v>
      </c>
      <c r="L10" s="272">
        <f t="shared" si="0"/>
        <v>2017</v>
      </c>
      <c r="M10" s="273">
        <f t="shared" si="0"/>
        <v>2018</v>
      </c>
    </row>
    <row r="11" spans="1:13" ht="12.75">
      <c r="A11" s="224" t="s">
        <v>10</v>
      </c>
      <c r="B11" s="225"/>
      <c r="C11" s="221"/>
      <c r="D11" s="221"/>
      <c r="E11" s="221"/>
      <c r="F11" s="221"/>
      <c r="G11" s="221"/>
      <c r="H11" s="221"/>
      <c r="I11" s="221"/>
      <c r="J11" s="221"/>
      <c r="K11" s="221"/>
      <c r="L11" s="221"/>
      <c r="M11" s="222"/>
    </row>
    <row r="12" spans="1:13" ht="12.75">
      <c r="A12" s="228"/>
      <c r="B12" s="274" t="s">
        <v>147</v>
      </c>
      <c r="C12" s="221"/>
      <c r="D12" s="221"/>
      <c r="E12" s="221"/>
      <c r="F12" s="221"/>
      <c r="G12" s="221"/>
      <c r="H12" s="221"/>
      <c r="I12" s="221"/>
      <c r="J12" s="221"/>
      <c r="K12" s="221"/>
      <c r="L12" s="221"/>
      <c r="M12" s="222"/>
    </row>
    <row r="13" spans="1:13" ht="12.75">
      <c r="A13" s="228"/>
      <c r="B13" s="274" t="s">
        <v>148</v>
      </c>
      <c r="C13" s="221"/>
      <c r="D13" s="221"/>
      <c r="E13" s="221"/>
      <c r="F13" s="221"/>
      <c r="G13" s="221"/>
      <c r="H13" s="221"/>
      <c r="I13" s="221"/>
      <c r="J13" s="221"/>
      <c r="K13" s="221"/>
      <c r="L13" s="221"/>
      <c r="M13" s="222"/>
    </row>
    <row r="14" spans="1:13" ht="12.75">
      <c r="A14" s="228"/>
      <c r="B14" s="274" t="s">
        <v>149</v>
      </c>
      <c r="C14" s="221"/>
      <c r="D14" s="221"/>
      <c r="E14" s="221"/>
      <c r="F14" s="221"/>
      <c r="G14" s="221"/>
      <c r="H14" s="221"/>
      <c r="I14" s="221"/>
      <c r="J14" s="221"/>
      <c r="K14" s="221"/>
      <c r="L14" s="221"/>
      <c r="M14" s="222"/>
    </row>
    <row r="15" spans="1:13" ht="12.75">
      <c r="A15" s="228"/>
      <c r="B15" s="274" t="s">
        <v>150</v>
      </c>
      <c r="C15" s="221"/>
      <c r="D15" s="221"/>
      <c r="E15" s="221"/>
      <c r="F15" s="221"/>
      <c r="G15" s="221"/>
      <c r="H15" s="221"/>
      <c r="I15" s="221"/>
      <c r="J15" s="221"/>
      <c r="K15" s="221"/>
      <c r="L15" s="221"/>
      <c r="M15" s="222"/>
    </row>
    <row r="16" spans="1:13" ht="12.75">
      <c r="A16" s="228"/>
      <c r="B16" s="274" t="s">
        <v>151</v>
      </c>
      <c r="C16" s="221"/>
      <c r="D16" s="221"/>
      <c r="E16" s="221"/>
      <c r="F16" s="221"/>
      <c r="G16" s="221"/>
      <c r="H16" s="221"/>
      <c r="I16" s="221"/>
      <c r="J16" s="221"/>
      <c r="K16" s="221"/>
      <c r="L16" s="221"/>
      <c r="M16" s="222"/>
    </row>
    <row r="17" spans="1:13" ht="12.75">
      <c r="A17" s="228"/>
      <c r="B17" s="274" t="s">
        <v>152</v>
      </c>
      <c r="C17" s="221"/>
      <c r="D17" s="221"/>
      <c r="E17" s="221"/>
      <c r="F17" s="221"/>
      <c r="G17" s="221"/>
      <c r="H17" s="221"/>
      <c r="I17" s="221"/>
      <c r="J17" s="221"/>
      <c r="K17" s="221"/>
      <c r="L17" s="221"/>
      <c r="M17" s="222"/>
    </row>
    <row r="18" spans="1:13" ht="12.75">
      <c r="A18" s="228"/>
      <c r="B18" s="274" t="s">
        <v>153</v>
      </c>
      <c r="C18" s="221">
        <v>6708</v>
      </c>
      <c r="D18" s="221">
        <v>1000</v>
      </c>
      <c r="E18" s="221">
        <f>+D18</f>
        <v>1000</v>
      </c>
      <c r="F18" s="221">
        <f aca="true" t="shared" si="1" ref="F18:M18">+E18</f>
        <v>1000</v>
      </c>
      <c r="G18" s="221">
        <f t="shared" si="1"/>
        <v>1000</v>
      </c>
      <c r="H18" s="221">
        <f t="shared" si="1"/>
        <v>1000</v>
      </c>
      <c r="I18" s="221">
        <f t="shared" si="1"/>
        <v>1000</v>
      </c>
      <c r="J18" s="221">
        <f t="shared" si="1"/>
        <v>1000</v>
      </c>
      <c r="K18" s="221">
        <f t="shared" si="1"/>
        <v>1000</v>
      </c>
      <c r="L18" s="221">
        <f t="shared" si="1"/>
        <v>1000</v>
      </c>
      <c r="M18" s="222">
        <f t="shared" si="1"/>
        <v>1000</v>
      </c>
    </row>
    <row r="19" spans="1:13" ht="12.75">
      <c r="A19" s="228"/>
      <c r="B19" s="274" t="s">
        <v>154</v>
      </c>
      <c r="C19" s="221"/>
      <c r="D19" s="221"/>
      <c r="E19" s="221"/>
      <c r="F19" s="221"/>
      <c r="G19" s="221"/>
      <c r="H19" s="221"/>
      <c r="I19" s="221"/>
      <c r="J19" s="221"/>
      <c r="K19" s="221"/>
      <c r="L19" s="221"/>
      <c r="M19" s="222"/>
    </row>
    <row r="20" spans="1:13" ht="25.5">
      <c r="A20" s="228"/>
      <c r="B20" s="274" t="s">
        <v>155</v>
      </c>
      <c r="C20" s="221"/>
      <c r="D20" s="221"/>
      <c r="E20" s="221"/>
      <c r="F20" s="221"/>
      <c r="G20" s="221"/>
      <c r="H20" s="221"/>
      <c r="I20" s="221"/>
      <c r="J20" s="221"/>
      <c r="K20" s="221"/>
      <c r="L20" s="221"/>
      <c r="M20" s="222"/>
    </row>
    <row r="21" spans="1:13" ht="25.5">
      <c r="A21" s="228"/>
      <c r="B21" s="274" t="s">
        <v>156</v>
      </c>
      <c r="C21" s="221"/>
      <c r="D21" s="221"/>
      <c r="E21" s="221"/>
      <c r="F21" s="221"/>
      <c r="G21" s="221"/>
      <c r="H21" s="221"/>
      <c r="I21" s="221"/>
      <c r="J21" s="221"/>
      <c r="K21" s="221"/>
      <c r="L21" s="221"/>
      <c r="M21" s="222"/>
    </row>
    <row r="22" spans="1:13" ht="12.75">
      <c r="A22" s="228"/>
      <c r="B22" s="221"/>
      <c r="C22" s="221"/>
      <c r="D22" s="221"/>
      <c r="E22" s="221"/>
      <c r="F22" s="221"/>
      <c r="G22" s="221"/>
      <c r="H22" s="221"/>
      <c r="I22" s="221"/>
      <c r="J22" s="221"/>
      <c r="K22" s="221"/>
      <c r="L22" s="221"/>
      <c r="M22" s="222"/>
    </row>
    <row r="23" spans="1:13" ht="13.5" thickBot="1">
      <c r="A23" s="243"/>
      <c r="B23" s="275" t="s">
        <v>11</v>
      </c>
      <c r="C23" s="245">
        <f>SUM(C12:C22)</f>
        <v>6708</v>
      </c>
      <c r="D23" s="245">
        <f aca="true" t="shared" si="2" ref="D23:M23">SUM(D12:D22)</f>
        <v>1000</v>
      </c>
      <c r="E23" s="245">
        <f t="shared" si="2"/>
        <v>1000</v>
      </c>
      <c r="F23" s="245">
        <f t="shared" si="2"/>
        <v>1000</v>
      </c>
      <c r="G23" s="245">
        <f t="shared" si="2"/>
        <v>1000</v>
      </c>
      <c r="H23" s="245">
        <f t="shared" si="2"/>
        <v>1000</v>
      </c>
      <c r="I23" s="245">
        <f t="shared" si="2"/>
        <v>1000</v>
      </c>
      <c r="J23" s="245">
        <f t="shared" si="2"/>
        <v>1000</v>
      </c>
      <c r="K23" s="245">
        <f t="shared" si="2"/>
        <v>1000</v>
      </c>
      <c r="L23" s="245">
        <f t="shared" si="2"/>
        <v>1000</v>
      </c>
      <c r="M23" s="246">
        <f t="shared" si="2"/>
        <v>1000</v>
      </c>
    </row>
    <row r="24" ht="13.5" thickTop="1"/>
  </sheetData>
  <mergeCells count="16">
    <mergeCell ref="A1:I1"/>
    <mergeCell ref="A9:B9"/>
    <mergeCell ref="C2:I2"/>
    <mergeCell ref="C3:I3"/>
    <mergeCell ref="C4:I4"/>
    <mergeCell ref="A2:B2"/>
    <mergeCell ref="A3:B3"/>
    <mergeCell ref="A4:B4"/>
    <mergeCell ref="A5:B5"/>
    <mergeCell ref="A6:B6"/>
    <mergeCell ref="C9:I9"/>
    <mergeCell ref="A11:B11"/>
    <mergeCell ref="A7:B7"/>
    <mergeCell ref="C5:I5"/>
    <mergeCell ref="C6:I6"/>
    <mergeCell ref="C7:I7"/>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R53"/>
  <sheetViews>
    <sheetView workbookViewId="0" topLeftCell="A42">
      <selection activeCell="E35" sqref="E35"/>
    </sheetView>
  </sheetViews>
  <sheetFormatPr defaultColWidth="9.140625" defaultRowHeight="12.75"/>
  <cols>
    <col min="1" max="1" width="2.8515625" style="1" customWidth="1"/>
    <col min="2" max="2" width="29.8515625" style="1" customWidth="1"/>
    <col min="3" max="3" width="7.421875" style="1" customWidth="1"/>
    <col min="4" max="4" width="8.7109375" style="1" customWidth="1"/>
    <col min="5" max="5" width="7.421875" style="1" customWidth="1"/>
    <col min="6" max="6" width="9.28125" style="1" customWidth="1"/>
    <col min="7" max="13" width="7.421875" style="1" customWidth="1"/>
    <col min="14" max="16384" width="9.140625" style="1" customWidth="1"/>
  </cols>
  <sheetData>
    <row r="1" spans="1:13" ht="51.75" customHeight="1" thickTop="1">
      <c r="A1" s="189" t="s">
        <v>73</v>
      </c>
      <c r="B1" s="190"/>
      <c r="C1" s="190"/>
      <c r="D1" s="190"/>
      <c r="E1" s="190"/>
      <c r="F1" s="190"/>
      <c r="G1" s="190"/>
      <c r="H1" s="190"/>
      <c r="I1" s="191"/>
      <c r="J1" s="19"/>
      <c r="K1" s="19"/>
      <c r="L1" s="19"/>
      <c r="M1" s="19"/>
    </row>
    <row r="2" spans="1:13" ht="51.75" customHeight="1" thickBot="1">
      <c r="A2" s="127"/>
      <c r="B2" s="55"/>
      <c r="C2" s="55"/>
      <c r="D2" s="55"/>
      <c r="E2" s="55"/>
      <c r="F2" s="55"/>
      <c r="G2" s="55"/>
      <c r="H2" s="55"/>
      <c r="I2" s="56"/>
      <c r="J2" s="19"/>
      <c r="K2" s="19"/>
      <c r="L2" s="19"/>
      <c r="M2" s="19"/>
    </row>
    <row r="3" spans="1:13" ht="133.5" customHeight="1">
      <c r="A3" s="258" t="s">
        <v>58</v>
      </c>
      <c r="B3" s="259"/>
      <c r="C3" s="276" t="s">
        <v>139</v>
      </c>
      <c r="D3" s="277"/>
      <c r="E3" s="277"/>
      <c r="F3" s="277"/>
      <c r="G3" s="277"/>
      <c r="H3" s="277"/>
      <c r="I3" s="278"/>
      <c r="J3" s="248"/>
      <c r="K3" s="248"/>
      <c r="L3" s="248"/>
      <c r="M3" s="248"/>
    </row>
    <row r="4" spans="1:13" ht="51.75" customHeight="1">
      <c r="A4" s="261" t="s">
        <v>60</v>
      </c>
      <c r="B4" s="262"/>
      <c r="C4" s="220" t="s">
        <v>140</v>
      </c>
      <c r="D4" s="220"/>
      <c r="E4" s="220"/>
      <c r="F4" s="220"/>
      <c r="G4" s="220"/>
      <c r="H4" s="220"/>
      <c r="I4" s="260"/>
      <c r="J4" s="279"/>
      <c r="K4" s="279"/>
      <c r="L4" s="279"/>
      <c r="M4" s="279"/>
    </row>
    <row r="5" spans="1:15" ht="51.75" customHeight="1">
      <c r="A5" s="261" t="s">
        <v>71</v>
      </c>
      <c r="B5" s="262"/>
      <c r="C5" s="220" t="s">
        <v>141</v>
      </c>
      <c r="D5" s="220"/>
      <c r="E5" s="220"/>
      <c r="F5" s="220"/>
      <c r="G5" s="220"/>
      <c r="H5" s="220"/>
      <c r="I5" s="260"/>
      <c r="J5" s="279"/>
      <c r="K5" s="279"/>
      <c r="L5" s="279"/>
      <c r="M5" s="279"/>
      <c r="O5" s="1" t="s">
        <v>0</v>
      </c>
    </row>
    <row r="6" spans="1:13" ht="51.75" customHeight="1">
      <c r="A6" s="261" t="s">
        <v>142</v>
      </c>
      <c r="B6" s="262"/>
      <c r="C6" s="220" t="s">
        <v>143</v>
      </c>
      <c r="D6" s="220"/>
      <c r="E6" s="220"/>
      <c r="F6" s="220"/>
      <c r="G6" s="220"/>
      <c r="H6" s="220"/>
      <c r="I6" s="260"/>
      <c r="J6" s="279"/>
      <c r="K6" s="279"/>
      <c r="L6" s="279"/>
      <c r="M6" s="279"/>
    </row>
    <row r="7" spans="1:13" ht="51.75" customHeight="1">
      <c r="A7" s="261" t="s">
        <v>72</v>
      </c>
      <c r="B7" s="262"/>
      <c r="C7" s="220" t="s">
        <v>167</v>
      </c>
      <c r="D7" s="220"/>
      <c r="E7" s="220"/>
      <c r="F7" s="220"/>
      <c r="G7" s="220"/>
      <c r="H7" s="220"/>
      <c r="I7" s="260"/>
      <c r="J7" s="279"/>
      <c r="K7" s="279"/>
      <c r="L7" s="279"/>
      <c r="M7" s="279"/>
    </row>
    <row r="8" spans="1:13" ht="51.75" customHeight="1">
      <c r="A8" s="261" t="s">
        <v>61</v>
      </c>
      <c r="B8" s="262"/>
      <c r="C8" s="220" t="s">
        <v>144</v>
      </c>
      <c r="D8" s="220"/>
      <c r="E8" s="220"/>
      <c r="F8" s="220"/>
      <c r="G8" s="220"/>
      <c r="H8" s="220"/>
      <c r="I8" s="260"/>
      <c r="J8" s="279"/>
      <c r="K8" s="279"/>
      <c r="L8" s="279"/>
      <c r="M8" s="279"/>
    </row>
    <row r="9" spans="1:13" ht="23.25" customHeight="1" thickBot="1">
      <c r="A9" s="267" t="s">
        <v>59</v>
      </c>
      <c r="B9" s="268"/>
      <c r="C9" s="280"/>
      <c r="D9" s="280"/>
      <c r="E9" s="280"/>
      <c r="F9" s="280"/>
      <c r="G9" s="280"/>
      <c r="H9" s="280"/>
      <c r="I9" s="281"/>
      <c r="J9" s="279"/>
      <c r="K9" s="279"/>
      <c r="L9" s="279"/>
      <c r="M9" s="279"/>
    </row>
    <row r="10" spans="1:13" ht="15" customHeight="1" thickTop="1">
      <c r="A10" s="239" t="s">
        <v>56</v>
      </c>
      <c r="B10" s="240"/>
      <c r="C10" s="282">
        <v>2008</v>
      </c>
      <c r="D10" s="282">
        <f aca="true" t="shared" si="0" ref="D10:M10">+C10+1</f>
        <v>2009</v>
      </c>
      <c r="E10" s="282">
        <f t="shared" si="0"/>
        <v>2010</v>
      </c>
      <c r="F10" s="282">
        <f t="shared" si="0"/>
        <v>2011</v>
      </c>
      <c r="G10" s="282">
        <f t="shared" si="0"/>
        <v>2012</v>
      </c>
      <c r="H10" s="282">
        <f t="shared" si="0"/>
        <v>2013</v>
      </c>
      <c r="I10" s="282">
        <f t="shared" si="0"/>
        <v>2014</v>
      </c>
      <c r="J10" s="282">
        <f t="shared" si="0"/>
        <v>2015</v>
      </c>
      <c r="K10" s="282">
        <f t="shared" si="0"/>
        <v>2016</v>
      </c>
      <c r="L10" s="282">
        <f t="shared" si="0"/>
        <v>2017</v>
      </c>
      <c r="M10" s="283">
        <f t="shared" si="0"/>
        <v>2018</v>
      </c>
    </row>
    <row r="11" spans="1:13" ht="15" customHeight="1">
      <c r="A11" s="284"/>
      <c r="B11" s="229"/>
      <c r="C11" s="229"/>
      <c r="D11" s="229" t="s">
        <v>25</v>
      </c>
      <c r="E11" s="229" t="s">
        <v>23</v>
      </c>
      <c r="F11" s="229" t="s">
        <v>24</v>
      </c>
      <c r="G11" s="229"/>
      <c r="H11" s="229"/>
      <c r="I11" s="229"/>
      <c r="J11" s="229"/>
      <c r="K11" s="229"/>
      <c r="L11" s="229"/>
      <c r="M11" s="285"/>
    </row>
    <row r="12" spans="1:13" ht="12.75">
      <c r="A12" s="231" t="s">
        <v>10</v>
      </c>
      <c r="B12" s="232"/>
      <c r="C12" s="229"/>
      <c r="D12" s="229"/>
      <c r="E12" s="229"/>
      <c r="F12" s="229"/>
      <c r="G12" s="229"/>
      <c r="H12" s="229"/>
      <c r="I12" s="229"/>
      <c r="J12" s="229"/>
      <c r="K12" s="229"/>
      <c r="L12" s="229"/>
      <c r="M12" s="285"/>
    </row>
    <row r="13" spans="1:13" ht="12.75">
      <c r="A13" s="284"/>
      <c r="B13" s="274" t="s">
        <v>147</v>
      </c>
      <c r="C13" s="229"/>
      <c r="D13" s="229"/>
      <c r="E13" s="229"/>
      <c r="F13" s="229"/>
      <c r="G13" s="229"/>
      <c r="H13" s="229"/>
      <c r="I13" s="229"/>
      <c r="J13" s="229"/>
      <c r="K13" s="229"/>
      <c r="L13" s="229"/>
      <c r="M13" s="285"/>
    </row>
    <row r="14" spans="1:13" ht="12.75">
      <c r="A14" s="284"/>
      <c r="B14" s="274" t="s">
        <v>148</v>
      </c>
      <c r="C14" s="229"/>
      <c r="D14" s="229"/>
      <c r="E14" s="229"/>
      <c r="F14" s="229"/>
      <c r="G14" s="229"/>
      <c r="H14" s="229"/>
      <c r="I14" s="229"/>
      <c r="J14" s="229"/>
      <c r="K14" s="229"/>
      <c r="L14" s="229"/>
      <c r="M14" s="285"/>
    </row>
    <row r="15" spans="1:13" ht="12.75">
      <c r="A15" s="284"/>
      <c r="B15" s="274" t="s">
        <v>149</v>
      </c>
      <c r="C15" s="229"/>
      <c r="D15" s="229"/>
      <c r="E15" s="229"/>
      <c r="F15" s="229"/>
      <c r="G15" s="229"/>
      <c r="H15" s="229"/>
      <c r="I15" s="229"/>
      <c r="J15" s="229"/>
      <c r="K15" s="229"/>
      <c r="L15" s="229"/>
      <c r="M15" s="285"/>
    </row>
    <row r="16" spans="1:13" ht="12.75">
      <c r="A16" s="284"/>
      <c r="B16" s="274" t="s">
        <v>150</v>
      </c>
      <c r="C16" s="229"/>
      <c r="D16" s="229"/>
      <c r="E16" s="229"/>
      <c r="F16" s="229"/>
      <c r="G16" s="229"/>
      <c r="H16" s="229"/>
      <c r="I16" s="229"/>
      <c r="J16" s="229"/>
      <c r="K16" s="229"/>
      <c r="L16" s="229"/>
      <c r="M16" s="285"/>
    </row>
    <row r="17" spans="1:13" ht="12.75">
      <c r="A17" s="284"/>
      <c r="B17" s="274" t="s">
        <v>151</v>
      </c>
      <c r="C17" s="229"/>
      <c r="D17" s="229"/>
      <c r="E17" s="229"/>
      <c r="F17" s="229"/>
      <c r="G17" s="229"/>
      <c r="H17" s="229"/>
      <c r="I17" s="229"/>
      <c r="J17" s="229"/>
      <c r="K17" s="229"/>
      <c r="L17" s="229"/>
      <c r="M17" s="285"/>
    </row>
    <row r="18" spans="1:13" ht="12.75">
      <c r="A18" s="284"/>
      <c r="B18" s="274" t="s">
        <v>152</v>
      </c>
      <c r="C18" s="229"/>
      <c r="D18" s="229"/>
      <c r="E18" s="229"/>
      <c r="F18" s="229"/>
      <c r="G18" s="229"/>
      <c r="H18" s="229"/>
      <c r="I18" s="229"/>
      <c r="J18" s="229"/>
      <c r="K18" s="229"/>
      <c r="L18" s="229"/>
      <c r="M18" s="285"/>
    </row>
    <row r="19" spans="1:13" ht="12.75">
      <c r="A19" s="284"/>
      <c r="B19" s="274" t="s">
        <v>153</v>
      </c>
      <c r="C19" s="229"/>
      <c r="D19" s="229">
        <v>800</v>
      </c>
      <c r="E19" s="229">
        <v>400</v>
      </c>
      <c r="F19" s="229">
        <v>400</v>
      </c>
      <c r="G19" s="229">
        <v>400</v>
      </c>
      <c r="H19" s="229">
        <v>400</v>
      </c>
      <c r="I19" s="229">
        <v>400</v>
      </c>
      <c r="J19" s="229">
        <v>400</v>
      </c>
      <c r="K19" s="229">
        <v>400</v>
      </c>
      <c r="L19" s="229">
        <v>400</v>
      </c>
      <c r="M19" s="285">
        <v>400</v>
      </c>
    </row>
    <row r="20" spans="1:13" ht="12.75">
      <c r="A20" s="284"/>
      <c r="B20" s="274" t="s">
        <v>154</v>
      </c>
      <c r="C20" s="229"/>
      <c r="D20" s="229"/>
      <c r="E20" s="229"/>
      <c r="F20" s="229"/>
      <c r="G20" s="229"/>
      <c r="H20" s="229"/>
      <c r="I20" s="229"/>
      <c r="J20" s="229"/>
      <c r="K20" s="229"/>
      <c r="L20" s="229"/>
      <c r="M20" s="285"/>
    </row>
    <row r="21" spans="1:13" ht="12.75">
      <c r="A21" s="284"/>
      <c r="B21" s="274" t="s">
        <v>155</v>
      </c>
      <c r="C21" s="229"/>
      <c r="D21" s="229"/>
      <c r="E21" s="229"/>
      <c r="F21" s="229"/>
      <c r="G21" s="229"/>
      <c r="H21" s="229"/>
      <c r="I21" s="229"/>
      <c r="J21" s="229"/>
      <c r="K21" s="229"/>
      <c r="L21" s="229"/>
      <c r="M21" s="285"/>
    </row>
    <row r="22" spans="1:13" ht="12.75">
      <c r="A22" s="284"/>
      <c r="B22" s="274" t="s">
        <v>156</v>
      </c>
      <c r="C22" s="229"/>
      <c r="D22" s="229"/>
      <c r="E22" s="229"/>
      <c r="F22" s="229"/>
      <c r="G22" s="229"/>
      <c r="H22" s="229"/>
      <c r="I22" s="229"/>
      <c r="J22" s="229"/>
      <c r="K22" s="229"/>
      <c r="L22" s="229"/>
      <c r="M22" s="285"/>
    </row>
    <row r="23" spans="1:13" ht="12.75">
      <c r="A23" s="284"/>
      <c r="B23" s="286" t="s">
        <v>13</v>
      </c>
      <c r="C23" s="229"/>
      <c r="D23" s="229">
        <f aca="true" t="shared" si="1" ref="D23:M23">SUM(D13:D21)</f>
        <v>800</v>
      </c>
      <c r="E23" s="229">
        <f t="shared" si="1"/>
        <v>400</v>
      </c>
      <c r="F23" s="229">
        <f t="shared" si="1"/>
        <v>400</v>
      </c>
      <c r="G23" s="229">
        <f t="shared" si="1"/>
        <v>400</v>
      </c>
      <c r="H23" s="229">
        <f t="shared" si="1"/>
        <v>400</v>
      </c>
      <c r="I23" s="229">
        <f t="shared" si="1"/>
        <v>400</v>
      </c>
      <c r="J23" s="229">
        <f t="shared" si="1"/>
        <v>400</v>
      </c>
      <c r="K23" s="229">
        <f t="shared" si="1"/>
        <v>400</v>
      </c>
      <c r="L23" s="229">
        <f t="shared" si="1"/>
        <v>400</v>
      </c>
      <c r="M23" s="285">
        <f t="shared" si="1"/>
        <v>400</v>
      </c>
    </row>
    <row r="24" spans="1:13" ht="12.75">
      <c r="A24" s="231" t="s">
        <v>15</v>
      </c>
      <c r="B24" s="232"/>
      <c r="C24" s="229"/>
      <c r="D24" s="229"/>
      <c r="E24" s="229"/>
      <c r="F24" s="229"/>
      <c r="G24" s="229"/>
      <c r="H24" s="229"/>
      <c r="I24" s="229"/>
      <c r="J24" s="229"/>
      <c r="K24" s="229"/>
      <c r="L24" s="229"/>
      <c r="M24" s="285"/>
    </row>
    <row r="25" spans="1:13" ht="12.75">
      <c r="A25" s="284"/>
      <c r="B25" s="229" t="s">
        <v>21</v>
      </c>
      <c r="C25" s="229"/>
      <c r="D25" s="229"/>
      <c r="E25" s="229"/>
      <c r="F25" s="229"/>
      <c r="G25" s="229"/>
      <c r="H25" s="229"/>
      <c r="I25" s="229"/>
      <c r="J25" s="229"/>
      <c r="K25" s="229"/>
      <c r="L25" s="229"/>
      <c r="M25" s="285"/>
    </row>
    <row r="26" spans="1:13" ht="12.75">
      <c r="A26" s="284"/>
      <c r="B26" s="229" t="s">
        <v>12</v>
      </c>
      <c r="C26" s="229"/>
      <c r="D26" s="229"/>
      <c r="E26" s="229"/>
      <c r="F26" s="229"/>
      <c r="G26" s="229"/>
      <c r="H26" s="229"/>
      <c r="I26" s="229"/>
      <c r="J26" s="229"/>
      <c r="K26" s="229"/>
      <c r="L26" s="229"/>
      <c r="M26" s="285"/>
    </row>
    <row r="27" spans="1:13" ht="12.75">
      <c r="A27" s="284"/>
      <c r="B27" s="229" t="s">
        <v>14</v>
      </c>
      <c r="C27" s="229"/>
      <c r="D27" s="229"/>
      <c r="E27" s="229"/>
      <c r="F27" s="229"/>
      <c r="G27" s="229"/>
      <c r="H27" s="229"/>
      <c r="I27" s="229"/>
      <c r="J27" s="229"/>
      <c r="K27" s="229"/>
      <c r="L27" s="229"/>
      <c r="M27" s="285"/>
    </row>
    <row r="28" spans="1:13" ht="12.75">
      <c r="A28" s="284"/>
      <c r="B28" s="229" t="s">
        <v>1</v>
      </c>
      <c r="C28" s="229"/>
      <c r="D28" s="229"/>
      <c r="E28" s="229" t="s">
        <v>0</v>
      </c>
      <c r="F28" s="229"/>
      <c r="G28" s="229"/>
      <c r="H28" s="229"/>
      <c r="I28" s="229"/>
      <c r="J28" s="229"/>
      <c r="K28" s="229"/>
      <c r="L28" s="229"/>
      <c r="M28" s="285"/>
    </row>
    <row r="29" spans="1:13" ht="12.75">
      <c r="A29" s="284"/>
      <c r="B29" s="229" t="s">
        <v>2</v>
      </c>
      <c r="C29" s="229"/>
      <c r="D29" s="229"/>
      <c r="E29" s="229"/>
      <c r="F29" s="229"/>
      <c r="G29" s="229"/>
      <c r="H29" s="229"/>
      <c r="I29" s="229"/>
      <c r="J29" s="229"/>
      <c r="K29" s="229"/>
      <c r="L29" s="229"/>
      <c r="M29" s="285"/>
    </row>
    <row r="30" spans="1:13" ht="12.75">
      <c r="A30" s="284"/>
      <c r="B30" s="229" t="s">
        <v>3</v>
      </c>
      <c r="C30" s="229"/>
      <c r="D30" s="229"/>
      <c r="E30" s="229"/>
      <c r="F30" s="229"/>
      <c r="G30" s="229"/>
      <c r="H30" s="229"/>
      <c r="I30" s="229"/>
      <c r="J30" s="229"/>
      <c r="K30" s="229"/>
      <c r="L30" s="229"/>
      <c r="M30" s="285"/>
    </row>
    <row r="31" spans="1:13" ht="12.75">
      <c r="A31" s="284"/>
      <c r="B31" s="286" t="s">
        <v>16</v>
      </c>
      <c r="C31" s="229"/>
      <c r="D31" s="229"/>
      <c r="E31" s="229">
        <f aca="true" t="shared" si="2" ref="E31:M31">SUM(E25:E30)</f>
        <v>0</v>
      </c>
      <c r="F31" s="229">
        <f t="shared" si="2"/>
        <v>0</v>
      </c>
      <c r="G31" s="229">
        <f t="shared" si="2"/>
        <v>0</v>
      </c>
      <c r="H31" s="229">
        <f t="shared" si="2"/>
        <v>0</v>
      </c>
      <c r="I31" s="229">
        <f t="shared" si="2"/>
        <v>0</v>
      </c>
      <c r="J31" s="229">
        <f t="shared" si="2"/>
        <v>0</v>
      </c>
      <c r="K31" s="229">
        <f t="shared" si="2"/>
        <v>0</v>
      </c>
      <c r="L31" s="229">
        <f t="shared" si="2"/>
        <v>0</v>
      </c>
      <c r="M31" s="285">
        <f t="shared" si="2"/>
        <v>0</v>
      </c>
    </row>
    <row r="32" spans="1:13" ht="12.75">
      <c r="A32" s="284"/>
      <c r="B32" s="286" t="s">
        <v>22</v>
      </c>
      <c r="C32" s="229"/>
      <c r="D32" s="229"/>
      <c r="E32" s="229">
        <f aca="true" t="shared" si="3" ref="E32:M32">+E31+E23</f>
        <v>400</v>
      </c>
      <c r="F32" s="229">
        <f t="shared" si="3"/>
        <v>400</v>
      </c>
      <c r="G32" s="229">
        <f t="shared" si="3"/>
        <v>400</v>
      </c>
      <c r="H32" s="229">
        <f t="shared" si="3"/>
        <v>400</v>
      </c>
      <c r="I32" s="229">
        <f t="shared" si="3"/>
        <v>400</v>
      </c>
      <c r="J32" s="229">
        <f t="shared" si="3"/>
        <v>400</v>
      </c>
      <c r="K32" s="229">
        <f t="shared" si="3"/>
        <v>400</v>
      </c>
      <c r="L32" s="229">
        <f t="shared" si="3"/>
        <v>400</v>
      </c>
      <c r="M32" s="285">
        <f t="shared" si="3"/>
        <v>400</v>
      </c>
    </row>
    <row r="33" spans="1:13" ht="12.75">
      <c r="A33" s="284"/>
      <c r="B33" s="229"/>
      <c r="C33" s="229"/>
      <c r="D33" s="229"/>
      <c r="E33" s="229"/>
      <c r="F33" s="229"/>
      <c r="G33" s="229"/>
      <c r="H33" s="229"/>
      <c r="I33" s="229"/>
      <c r="J33" s="229"/>
      <c r="K33" s="229"/>
      <c r="L33" s="229"/>
      <c r="M33" s="285"/>
    </row>
    <row r="34" spans="1:13" ht="12.75" customHeight="1">
      <c r="A34" s="169" t="s">
        <v>107</v>
      </c>
      <c r="B34" s="171"/>
      <c r="C34" s="10"/>
      <c r="D34" s="10"/>
      <c r="E34" s="10"/>
      <c r="F34" s="10"/>
      <c r="G34" s="10"/>
      <c r="H34" s="10"/>
      <c r="I34" s="10"/>
      <c r="J34" s="10"/>
      <c r="K34" s="10"/>
      <c r="L34" s="10"/>
      <c r="M34" s="36"/>
    </row>
    <row r="35" spans="1:18" ht="16.5" customHeight="1">
      <c r="A35" s="37"/>
      <c r="B35" s="10" t="s">
        <v>163</v>
      </c>
      <c r="C35" s="10"/>
      <c r="D35" s="45">
        <f>+'Lab Ben'!K7/1000</f>
        <v>4356.02822</v>
      </c>
      <c r="E35" s="45">
        <f aca="true" t="shared" si="4" ref="E35:M35">D35</f>
        <v>4356.02822</v>
      </c>
      <c r="F35" s="45">
        <f t="shared" si="4"/>
        <v>4356.02822</v>
      </c>
      <c r="G35" s="45">
        <f t="shared" si="4"/>
        <v>4356.02822</v>
      </c>
      <c r="H35" s="45">
        <f t="shared" si="4"/>
        <v>4356.02822</v>
      </c>
      <c r="I35" s="45">
        <f t="shared" si="4"/>
        <v>4356.02822</v>
      </c>
      <c r="J35" s="45">
        <f t="shared" si="4"/>
        <v>4356.02822</v>
      </c>
      <c r="K35" s="45">
        <f t="shared" si="4"/>
        <v>4356.02822</v>
      </c>
      <c r="L35" s="45">
        <f t="shared" si="4"/>
        <v>4356.02822</v>
      </c>
      <c r="M35" s="126">
        <f t="shared" si="4"/>
        <v>4356.02822</v>
      </c>
      <c r="N35" s="182"/>
      <c r="O35" s="183"/>
      <c r="P35" s="183"/>
      <c r="Q35" s="183"/>
      <c r="R35" s="183"/>
    </row>
    <row r="36" spans="1:13" ht="14.25" customHeight="1">
      <c r="A36" s="37"/>
      <c r="B36" s="10" t="s">
        <v>146</v>
      </c>
      <c r="C36" s="10"/>
      <c r="D36" s="45">
        <f>+D35*Adoption!D6</f>
        <v>20.037729812000002</v>
      </c>
      <c r="E36" s="45">
        <f>+E35*Adoption!E6</f>
        <v>601.13189436</v>
      </c>
      <c r="F36" s="45">
        <f>+F35*Adoption!F6</f>
        <v>901.6978415400001</v>
      </c>
      <c r="G36" s="45">
        <f>+G35*Adoption!G6</f>
        <v>901.6978415400001</v>
      </c>
      <c r="H36" s="45">
        <f>+H35*Adoption!H6</f>
        <v>901.6978415400001</v>
      </c>
      <c r="I36" s="45">
        <f>+I35*Adoption!I6</f>
        <v>901.6978415400001</v>
      </c>
      <c r="J36" s="45">
        <f>+J35*Adoption!J6</f>
        <v>901.6978415400001</v>
      </c>
      <c r="K36" s="45">
        <f>+K35*Adoption!K6</f>
        <v>901.6978415400001</v>
      </c>
      <c r="L36" s="45">
        <f>+L35*Adoption!L6</f>
        <v>901.6978415400001</v>
      </c>
      <c r="M36" s="126">
        <f>+M35*Adoption!M6</f>
        <v>901.6978415400001</v>
      </c>
    </row>
    <row r="37" spans="1:13" ht="12.75">
      <c r="A37" s="37"/>
      <c r="B37" s="170" t="s">
        <v>145</v>
      </c>
      <c r="C37" s="170"/>
      <c r="D37" s="45">
        <f aca="true" t="shared" si="5" ref="D37:M37">+D36-D23</f>
        <v>-779.962270188</v>
      </c>
      <c r="E37" s="45">
        <f t="shared" si="5"/>
        <v>201.13189436000005</v>
      </c>
      <c r="F37" s="45">
        <f t="shared" si="5"/>
        <v>501.6978415400001</v>
      </c>
      <c r="G37" s="45">
        <f t="shared" si="5"/>
        <v>501.6978415400001</v>
      </c>
      <c r="H37" s="45">
        <f t="shared" si="5"/>
        <v>501.6978415400001</v>
      </c>
      <c r="I37" s="45">
        <f t="shared" si="5"/>
        <v>501.6978415400001</v>
      </c>
      <c r="J37" s="45">
        <f t="shared" si="5"/>
        <v>501.6978415400001</v>
      </c>
      <c r="K37" s="45">
        <f t="shared" si="5"/>
        <v>501.6978415400001</v>
      </c>
      <c r="L37" s="45">
        <f t="shared" si="5"/>
        <v>501.6978415400001</v>
      </c>
      <c r="M37" s="126">
        <f t="shared" si="5"/>
        <v>501.6978415400001</v>
      </c>
    </row>
    <row r="38" spans="1:13" ht="12.75">
      <c r="A38" s="37"/>
      <c r="B38" s="10"/>
      <c r="C38" s="10"/>
      <c r="D38" s="45"/>
      <c r="E38" s="45"/>
      <c r="F38" s="45"/>
      <c r="G38" s="45"/>
      <c r="H38" s="45"/>
      <c r="I38" s="45"/>
      <c r="J38" s="45"/>
      <c r="K38" s="45"/>
      <c r="L38" s="45"/>
      <c r="M38" s="126"/>
    </row>
    <row r="39" spans="1:13" ht="12.75">
      <c r="A39" s="37"/>
      <c r="B39" s="10" t="s">
        <v>106</v>
      </c>
      <c r="C39" s="10"/>
      <c r="D39" s="45">
        <f>+'Lab Ben'!K12/1000</f>
        <v>12136.5</v>
      </c>
      <c r="E39" s="45">
        <f aca="true" t="shared" si="6" ref="E39:I40">D39</f>
        <v>12136.5</v>
      </c>
      <c r="F39" s="45">
        <f t="shared" si="6"/>
        <v>12136.5</v>
      </c>
      <c r="G39" s="45">
        <f t="shared" si="6"/>
        <v>12136.5</v>
      </c>
      <c r="H39" s="45">
        <f t="shared" si="6"/>
        <v>12136.5</v>
      </c>
      <c r="I39" s="45">
        <f t="shared" si="6"/>
        <v>12136.5</v>
      </c>
      <c r="J39" s="45">
        <f aca="true" t="shared" si="7" ref="J39:M40">I39</f>
        <v>12136.5</v>
      </c>
      <c r="K39" s="45">
        <f t="shared" si="7"/>
        <v>12136.5</v>
      </c>
      <c r="L39" s="45">
        <f t="shared" si="7"/>
        <v>12136.5</v>
      </c>
      <c r="M39" s="126">
        <f t="shared" si="7"/>
        <v>12136.5</v>
      </c>
    </row>
    <row r="40" spans="1:13" ht="12.75">
      <c r="A40" s="37"/>
      <c r="B40" s="10" t="s">
        <v>42</v>
      </c>
      <c r="C40" s="10"/>
      <c r="D40" s="45">
        <f>+'Lab Ben'!K17/1000</f>
        <v>4185</v>
      </c>
      <c r="E40" s="45">
        <f t="shared" si="6"/>
        <v>4185</v>
      </c>
      <c r="F40" s="45">
        <f t="shared" si="6"/>
        <v>4185</v>
      </c>
      <c r="G40" s="45">
        <f t="shared" si="6"/>
        <v>4185</v>
      </c>
      <c r="H40" s="45">
        <f t="shared" si="6"/>
        <v>4185</v>
      </c>
      <c r="I40" s="45">
        <f t="shared" si="6"/>
        <v>4185</v>
      </c>
      <c r="J40" s="45">
        <f t="shared" si="7"/>
        <v>4185</v>
      </c>
      <c r="K40" s="45">
        <f t="shared" si="7"/>
        <v>4185</v>
      </c>
      <c r="L40" s="45">
        <f t="shared" si="7"/>
        <v>4185</v>
      </c>
      <c r="M40" s="126">
        <f t="shared" si="7"/>
        <v>4185</v>
      </c>
    </row>
    <row r="41" spans="1:13" ht="12.75">
      <c r="A41" s="37"/>
      <c r="B41" s="10" t="s">
        <v>2</v>
      </c>
      <c r="C41" s="10"/>
      <c r="D41" s="10"/>
      <c r="E41" s="10"/>
      <c r="F41" s="10"/>
      <c r="G41" s="10"/>
      <c r="H41" s="10"/>
      <c r="I41" s="10"/>
      <c r="J41" s="10"/>
      <c r="K41" s="10"/>
      <c r="L41" s="10"/>
      <c r="M41" s="36"/>
    </row>
    <row r="42" spans="1:13" ht="12.75">
      <c r="A42" s="37"/>
      <c r="B42" s="10"/>
      <c r="C42" s="10"/>
      <c r="D42" s="10"/>
      <c r="E42" s="10"/>
      <c r="F42" s="10"/>
      <c r="G42" s="10"/>
      <c r="H42" s="10"/>
      <c r="I42" s="10"/>
      <c r="J42" s="10"/>
      <c r="K42" s="10"/>
      <c r="L42" s="10"/>
      <c r="M42" s="36"/>
    </row>
    <row r="43" spans="1:13" ht="12.75" customHeight="1" thickBot="1">
      <c r="A43" s="173" t="s">
        <v>159</v>
      </c>
      <c r="B43" s="154"/>
      <c r="C43" s="41">
        <f aca="true" t="shared" si="8" ref="C43:M43">SUM(C35:C40)</f>
        <v>0</v>
      </c>
      <c r="D43" s="41">
        <f t="shared" si="8"/>
        <v>19917.603679624</v>
      </c>
      <c r="E43" s="41">
        <f t="shared" si="8"/>
        <v>21479.79200872</v>
      </c>
      <c r="F43" s="41">
        <f t="shared" si="8"/>
        <v>22080.92390308</v>
      </c>
      <c r="G43" s="41">
        <f t="shared" si="8"/>
        <v>22080.92390308</v>
      </c>
      <c r="H43" s="41">
        <f t="shared" si="8"/>
        <v>22080.92390308</v>
      </c>
      <c r="I43" s="41">
        <f t="shared" si="8"/>
        <v>22080.92390308</v>
      </c>
      <c r="J43" s="41">
        <f t="shared" si="8"/>
        <v>22080.92390308</v>
      </c>
      <c r="K43" s="41">
        <f t="shared" si="8"/>
        <v>22080.92390308</v>
      </c>
      <c r="L43" s="41">
        <f t="shared" si="8"/>
        <v>22080.92390308</v>
      </c>
      <c r="M43" s="42">
        <f t="shared" si="8"/>
        <v>22080.92390308</v>
      </c>
    </row>
    <row r="44" spans="1:13" ht="13.5" thickTop="1">
      <c r="A44" s="184" t="s">
        <v>160</v>
      </c>
      <c r="B44" s="185"/>
      <c r="C44" s="129">
        <f>+C43*Adoption!C10</f>
        <v>0</v>
      </c>
      <c r="D44" s="129">
        <f>+D43*Adoption!D10</f>
        <v>398.35207359248</v>
      </c>
      <c r="E44" s="129">
        <f>+E43*Adoption!E10</f>
        <v>12887.875205232</v>
      </c>
      <c r="F44" s="129">
        <f>+F43*Adoption!F10</f>
        <v>13248.554341848001</v>
      </c>
      <c r="G44" s="129">
        <f>+G43*Adoption!G10</f>
        <v>19872.831512772</v>
      </c>
      <c r="H44" s="129">
        <f>+H43*Adoption!H10</f>
        <v>19872.831512772</v>
      </c>
      <c r="I44" s="129">
        <f>+I43*Adoption!I10</f>
        <v>19872.831512772</v>
      </c>
      <c r="J44" s="129">
        <f>+J43*Adoption!J10</f>
        <v>19872.831512772</v>
      </c>
      <c r="K44" s="129">
        <f>+K43*Adoption!K10</f>
        <v>19872.831512772</v>
      </c>
      <c r="L44" s="129">
        <f>+L43*Adoption!L10</f>
        <v>19872.831512772</v>
      </c>
      <c r="M44" s="129">
        <f>+M43*Adoption!M10</f>
        <v>19872.831512772</v>
      </c>
    </row>
    <row r="45" spans="1:13" ht="12.75" customHeight="1">
      <c r="A45" s="169"/>
      <c r="B45" s="171"/>
      <c r="C45" s="10"/>
      <c r="D45" s="10"/>
      <c r="E45" s="10"/>
      <c r="F45" s="10"/>
      <c r="G45" s="10"/>
      <c r="H45" s="10"/>
      <c r="I45" s="10"/>
      <c r="J45" s="10"/>
      <c r="K45" s="10"/>
      <c r="L45" s="10"/>
      <c r="M45" s="36"/>
    </row>
    <row r="46" spans="1:13" ht="12.75">
      <c r="A46" s="53"/>
      <c r="B46" s="32"/>
      <c r="C46" s="38"/>
      <c r="D46" s="10"/>
      <c r="E46" s="10"/>
      <c r="F46" s="10"/>
      <c r="G46" s="10"/>
      <c r="H46" s="10"/>
      <c r="I46" s="10"/>
      <c r="J46" s="10"/>
      <c r="K46" s="10"/>
      <c r="L46" s="10"/>
      <c r="M46" s="36"/>
    </row>
    <row r="47" spans="1:13" ht="28.5" customHeight="1">
      <c r="A47" s="37"/>
      <c r="B47" s="10"/>
      <c r="C47" s="10"/>
      <c r="D47" s="10"/>
      <c r="E47" s="10"/>
      <c r="F47" s="39"/>
      <c r="G47" s="39"/>
      <c r="H47" s="39"/>
      <c r="I47" s="39"/>
      <c r="J47" s="39"/>
      <c r="K47" s="39"/>
      <c r="L47" s="39"/>
      <c r="M47" s="40"/>
    </row>
    <row r="48" spans="1:13" ht="12.75">
      <c r="A48" s="37"/>
      <c r="B48" s="10"/>
      <c r="C48" s="10"/>
      <c r="D48" s="10"/>
      <c r="E48" s="10"/>
      <c r="F48" s="10"/>
      <c r="G48" s="39"/>
      <c r="H48" s="39"/>
      <c r="I48" s="39"/>
      <c r="J48" s="39"/>
      <c r="K48" s="39"/>
      <c r="L48" s="39"/>
      <c r="M48" s="40"/>
    </row>
    <row r="49" spans="1:13" ht="12.75">
      <c r="A49" s="37"/>
      <c r="B49" s="10"/>
      <c r="C49" s="10"/>
      <c r="D49" s="10"/>
      <c r="E49" s="10"/>
      <c r="F49" s="10"/>
      <c r="G49" s="39"/>
      <c r="H49" s="39"/>
      <c r="I49" s="39"/>
      <c r="J49" s="39"/>
      <c r="K49" s="39"/>
      <c r="L49" s="39"/>
      <c r="M49" s="40"/>
    </row>
    <row r="50" spans="1:13" ht="12.75">
      <c r="A50" s="37"/>
      <c r="B50" s="10"/>
      <c r="C50" s="10"/>
      <c r="D50" s="10"/>
      <c r="E50" s="10"/>
      <c r="F50" s="10"/>
      <c r="G50" s="39"/>
      <c r="H50" s="39"/>
      <c r="I50" s="39"/>
      <c r="J50" s="39"/>
      <c r="K50" s="39"/>
      <c r="L50" s="39"/>
      <c r="M50" s="40"/>
    </row>
    <row r="51" spans="1:13" ht="12.75" customHeight="1">
      <c r="A51" s="37"/>
      <c r="B51" s="32"/>
      <c r="C51" s="10"/>
      <c r="D51" s="10"/>
      <c r="E51" s="10"/>
      <c r="F51" s="10"/>
      <c r="G51" s="10"/>
      <c r="H51" s="10"/>
      <c r="I51" s="10"/>
      <c r="J51" s="10"/>
      <c r="K51" s="10"/>
      <c r="L51" s="10"/>
      <c r="M51" s="36"/>
    </row>
    <row r="52" spans="1:13" ht="8.25" customHeight="1">
      <c r="A52" s="37"/>
      <c r="B52" s="10"/>
      <c r="C52" s="10"/>
      <c r="D52" s="10"/>
      <c r="E52" s="10"/>
      <c r="F52" s="10"/>
      <c r="G52" s="10"/>
      <c r="H52" s="10"/>
      <c r="I52" s="10"/>
      <c r="J52" s="10"/>
      <c r="K52" s="10"/>
      <c r="L52" s="10"/>
      <c r="M52" s="36"/>
    </row>
    <row r="53" spans="1:13" ht="13.5" customHeight="1" thickBot="1">
      <c r="A53" s="173"/>
      <c r="B53" s="154"/>
      <c r="C53" s="33"/>
      <c r="D53" s="33"/>
      <c r="E53" s="33"/>
      <c r="F53" s="41"/>
      <c r="G53" s="41"/>
      <c r="H53" s="41"/>
      <c r="I53" s="41"/>
      <c r="J53" s="41"/>
      <c r="K53" s="41"/>
      <c r="L53" s="41"/>
      <c r="M53" s="42"/>
    </row>
    <row r="54" ht="13.5" thickTop="1"/>
  </sheetData>
  <sheetProtection password="8D86" sheet="1" objects="1" scenarios="1"/>
  <protectedRanges>
    <protectedRange sqref="A3:M33" name="Range1"/>
  </protectedRanges>
  <mergeCells count="24">
    <mergeCell ref="A1:I1"/>
    <mergeCell ref="A12:B12"/>
    <mergeCell ref="A5:B5"/>
    <mergeCell ref="A6:B6"/>
    <mergeCell ref="A7:B7"/>
    <mergeCell ref="C8:I8"/>
    <mergeCell ref="A10:B10"/>
    <mergeCell ref="A9:B9"/>
    <mergeCell ref="A4:B4"/>
    <mergeCell ref="A8:B8"/>
    <mergeCell ref="C6:I6"/>
    <mergeCell ref="C7:I7"/>
    <mergeCell ref="A3:B3"/>
    <mergeCell ref="C3:I3"/>
    <mergeCell ref="C5:I5"/>
    <mergeCell ref="C4:I4"/>
    <mergeCell ref="A34:B34"/>
    <mergeCell ref="A44:B44"/>
    <mergeCell ref="B37:C37"/>
    <mergeCell ref="A24:B24"/>
    <mergeCell ref="N35:R35"/>
    <mergeCell ref="A53:B53"/>
    <mergeCell ref="A45:B45"/>
    <mergeCell ref="A43:B43"/>
  </mergeCells>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M50"/>
  <sheetViews>
    <sheetView workbookViewId="0" topLeftCell="A21">
      <selection activeCell="M33" sqref="A1:M33"/>
    </sheetView>
  </sheetViews>
  <sheetFormatPr defaultColWidth="9.140625" defaultRowHeight="12.75"/>
  <cols>
    <col min="1" max="1" width="4.28125" style="0" customWidth="1"/>
    <col min="2" max="2" width="26.140625" style="0" customWidth="1"/>
    <col min="3" max="13" width="8.7109375" style="0" customWidth="1"/>
  </cols>
  <sheetData>
    <row r="1" spans="1:13" ht="15.75" customHeight="1" thickBot="1" thickTop="1">
      <c r="A1" s="287" t="s">
        <v>164</v>
      </c>
      <c r="B1" s="288"/>
      <c r="C1" s="288"/>
      <c r="D1" s="288"/>
      <c r="E1" s="288"/>
      <c r="F1" s="288"/>
      <c r="G1" s="288"/>
      <c r="H1" s="288"/>
      <c r="I1" s="289"/>
      <c r="J1" s="290"/>
      <c r="K1" s="291"/>
      <c r="L1" s="291"/>
      <c r="M1" s="291"/>
    </row>
    <row r="2" spans="1:13" ht="93" customHeight="1">
      <c r="A2" s="258" t="s">
        <v>58</v>
      </c>
      <c r="B2" s="259"/>
      <c r="C2" s="276" t="s">
        <v>165</v>
      </c>
      <c r="D2" s="277"/>
      <c r="E2" s="277"/>
      <c r="F2" s="277"/>
      <c r="G2" s="277"/>
      <c r="H2" s="277"/>
      <c r="I2" s="278"/>
      <c r="J2" s="290"/>
      <c r="K2" s="291"/>
      <c r="L2" s="291"/>
      <c r="M2" s="291"/>
    </row>
    <row r="3" spans="1:13" ht="43.5" customHeight="1">
      <c r="A3" s="261" t="s">
        <v>60</v>
      </c>
      <c r="B3" s="262"/>
      <c r="C3" s="292" t="s">
        <v>166</v>
      </c>
      <c r="D3" s="293"/>
      <c r="E3" s="293"/>
      <c r="F3" s="293"/>
      <c r="G3" s="293"/>
      <c r="H3" s="293"/>
      <c r="I3" s="294"/>
      <c r="J3" s="290"/>
      <c r="K3" s="291"/>
      <c r="L3" s="291"/>
      <c r="M3" s="291"/>
    </row>
    <row r="4" spans="1:13" ht="53.25" customHeight="1">
      <c r="A4" s="261" t="s">
        <v>71</v>
      </c>
      <c r="B4" s="262"/>
      <c r="C4" s="220" t="s">
        <v>141</v>
      </c>
      <c r="D4" s="220"/>
      <c r="E4" s="220"/>
      <c r="F4" s="220"/>
      <c r="G4" s="220"/>
      <c r="H4" s="220"/>
      <c r="I4" s="260"/>
      <c r="J4" s="290"/>
      <c r="K4" s="291"/>
      <c r="L4" s="291"/>
      <c r="M4" s="291"/>
    </row>
    <row r="5" spans="1:13" ht="72" customHeight="1">
      <c r="A5" s="261" t="s">
        <v>142</v>
      </c>
      <c r="B5" s="262"/>
      <c r="C5" s="220" t="s">
        <v>143</v>
      </c>
      <c r="D5" s="220"/>
      <c r="E5" s="220"/>
      <c r="F5" s="220"/>
      <c r="G5" s="220"/>
      <c r="H5" s="220"/>
      <c r="I5" s="260"/>
      <c r="J5" s="290"/>
      <c r="K5" s="291"/>
      <c r="L5" s="291"/>
      <c r="M5" s="291"/>
    </row>
    <row r="6" spans="1:13" ht="31.5" customHeight="1">
      <c r="A6" s="261" t="s">
        <v>72</v>
      </c>
      <c r="B6" s="262"/>
      <c r="C6" s="220" t="s">
        <v>167</v>
      </c>
      <c r="D6" s="220"/>
      <c r="E6" s="220"/>
      <c r="F6" s="220"/>
      <c r="G6" s="220"/>
      <c r="H6" s="220"/>
      <c r="I6" s="260"/>
      <c r="J6" s="290"/>
      <c r="K6" s="291"/>
      <c r="L6" s="291"/>
      <c r="M6" s="291"/>
    </row>
    <row r="7" spans="1:13" ht="60" customHeight="1">
      <c r="A7" s="261" t="s">
        <v>61</v>
      </c>
      <c r="B7" s="262"/>
      <c r="C7" s="220" t="s">
        <v>144</v>
      </c>
      <c r="D7" s="220"/>
      <c r="E7" s="220"/>
      <c r="F7" s="220"/>
      <c r="G7" s="220"/>
      <c r="H7" s="220"/>
      <c r="I7" s="260"/>
      <c r="J7" s="290"/>
      <c r="K7" s="291"/>
      <c r="L7" s="291"/>
      <c r="M7" s="291"/>
    </row>
    <row r="8" spans="1:13" ht="31.5" customHeight="1">
      <c r="A8" s="295"/>
      <c r="B8" s="296"/>
      <c r="C8" s="265"/>
      <c r="D8" s="265"/>
      <c r="E8" s="265"/>
      <c r="F8" s="265"/>
      <c r="G8" s="265"/>
      <c r="H8" s="265"/>
      <c r="I8" s="266"/>
      <c r="J8" s="290"/>
      <c r="K8" s="291"/>
      <c r="L8" s="291"/>
      <c r="M8" s="291"/>
    </row>
    <row r="9" spans="1:13" ht="12.75">
      <c r="A9" s="297"/>
      <c r="B9" s="223"/>
      <c r="C9" s="221">
        <v>2008</v>
      </c>
      <c r="D9" s="221">
        <f aca="true" t="shared" si="0" ref="D9:M9">+C9+1</f>
        <v>2009</v>
      </c>
      <c r="E9" s="221">
        <f t="shared" si="0"/>
        <v>2010</v>
      </c>
      <c r="F9" s="221">
        <f t="shared" si="0"/>
        <v>2011</v>
      </c>
      <c r="G9" s="221">
        <f t="shared" si="0"/>
        <v>2012</v>
      </c>
      <c r="H9" s="221">
        <f t="shared" si="0"/>
        <v>2013</v>
      </c>
      <c r="I9" s="222">
        <f t="shared" si="0"/>
        <v>2014</v>
      </c>
      <c r="J9" s="223">
        <f t="shared" si="0"/>
        <v>2015</v>
      </c>
      <c r="K9" s="221">
        <f t="shared" si="0"/>
        <v>2016</v>
      </c>
      <c r="L9" s="221">
        <f t="shared" si="0"/>
        <v>2017</v>
      </c>
      <c r="M9" s="221">
        <f t="shared" si="0"/>
        <v>2018</v>
      </c>
    </row>
    <row r="10" spans="1:13" ht="12.75">
      <c r="A10" s="298" t="s">
        <v>10</v>
      </c>
      <c r="B10" s="223"/>
      <c r="C10" s="221"/>
      <c r="D10" s="221"/>
      <c r="E10" s="221"/>
      <c r="F10" s="221"/>
      <c r="G10" s="221"/>
      <c r="H10" s="221"/>
      <c r="I10" s="222"/>
      <c r="J10" s="223"/>
      <c r="K10" s="221"/>
      <c r="L10" s="221"/>
      <c r="M10" s="221"/>
    </row>
    <row r="11" spans="1:13" ht="12.75">
      <c r="A11" s="297"/>
      <c r="B11" s="274" t="s">
        <v>147</v>
      </c>
      <c r="C11" s="221"/>
      <c r="D11" s="221"/>
      <c r="E11" s="221"/>
      <c r="F11" s="221"/>
      <c r="G11" s="221"/>
      <c r="H11" s="221"/>
      <c r="I11" s="222"/>
      <c r="J11" s="223"/>
      <c r="K11" s="221"/>
      <c r="L11" s="221"/>
      <c r="M11" s="221"/>
    </row>
    <row r="12" spans="1:13" ht="12.75">
      <c r="A12" s="297"/>
      <c r="B12" s="274" t="s">
        <v>148</v>
      </c>
      <c r="C12" s="221"/>
      <c r="D12" s="221"/>
      <c r="E12" s="221"/>
      <c r="F12" s="221"/>
      <c r="G12" s="221"/>
      <c r="H12" s="221"/>
      <c r="I12" s="222"/>
      <c r="J12" s="223"/>
      <c r="K12" s="221"/>
      <c r="L12" s="221"/>
      <c r="M12" s="221"/>
    </row>
    <row r="13" spans="1:13" ht="12.75">
      <c r="A13" s="297"/>
      <c r="B13" s="274" t="s">
        <v>149</v>
      </c>
      <c r="C13" s="221"/>
      <c r="D13" s="221"/>
      <c r="E13" s="221"/>
      <c r="F13" s="221"/>
      <c r="G13" s="221"/>
      <c r="H13" s="221"/>
      <c r="I13" s="222"/>
      <c r="J13" s="223"/>
      <c r="K13" s="221"/>
      <c r="L13" s="221"/>
      <c r="M13" s="221"/>
    </row>
    <row r="14" spans="1:13" ht="12.75">
      <c r="A14" s="297"/>
      <c r="B14" s="274" t="s">
        <v>150</v>
      </c>
      <c r="C14" s="221"/>
      <c r="D14" s="221"/>
      <c r="E14" s="221"/>
      <c r="F14" s="221"/>
      <c r="G14" s="221"/>
      <c r="H14" s="221"/>
      <c r="I14" s="222"/>
      <c r="J14" s="223"/>
      <c r="K14" s="221"/>
      <c r="L14" s="221"/>
      <c r="M14" s="221"/>
    </row>
    <row r="15" spans="1:13" ht="12.75">
      <c r="A15" s="297"/>
      <c r="B15" s="274" t="s">
        <v>151</v>
      </c>
      <c r="C15" s="221"/>
      <c r="D15" s="221"/>
      <c r="E15" s="221"/>
      <c r="F15" s="221"/>
      <c r="G15" s="221"/>
      <c r="H15" s="221"/>
      <c r="I15" s="222"/>
      <c r="J15" s="223"/>
      <c r="K15" s="221"/>
      <c r="L15" s="221"/>
      <c r="M15" s="221"/>
    </row>
    <row r="16" spans="1:13" ht="12.75">
      <c r="A16" s="297"/>
      <c r="B16" s="274" t="s">
        <v>152</v>
      </c>
      <c r="C16" s="221"/>
      <c r="D16" s="221"/>
      <c r="E16" s="221"/>
      <c r="F16" s="221"/>
      <c r="G16" s="221"/>
      <c r="H16" s="221"/>
      <c r="I16" s="222"/>
      <c r="J16" s="223"/>
      <c r="K16" s="221"/>
      <c r="L16" s="221"/>
      <c r="M16" s="221"/>
    </row>
    <row r="17" spans="1:13" ht="12.75">
      <c r="A17" s="297"/>
      <c r="B17" s="274" t="s">
        <v>153</v>
      </c>
      <c r="C17" s="221" t="s">
        <v>0</v>
      </c>
      <c r="D17" s="221">
        <v>600</v>
      </c>
      <c r="E17" s="221">
        <v>300</v>
      </c>
      <c r="F17" s="221">
        <v>300</v>
      </c>
      <c r="G17" s="221">
        <v>300</v>
      </c>
      <c r="H17" s="221">
        <v>300</v>
      </c>
      <c r="I17" s="222">
        <v>300</v>
      </c>
      <c r="J17" s="223">
        <v>300</v>
      </c>
      <c r="K17" s="221">
        <v>300</v>
      </c>
      <c r="L17" s="221">
        <v>300</v>
      </c>
      <c r="M17" s="221">
        <v>300</v>
      </c>
    </row>
    <row r="18" spans="1:13" ht="12.75">
      <c r="A18" s="297"/>
      <c r="B18" s="274" t="s">
        <v>154</v>
      </c>
      <c r="C18" s="221"/>
      <c r="D18" s="221"/>
      <c r="E18" s="221"/>
      <c r="F18" s="221"/>
      <c r="G18" s="221"/>
      <c r="H18" s="221"/>
      <c r="I18" s="222"/>
      <c r="J18" s="223"/>
      <c r="K18" s="221"/>
      <c r="L18" s="221"/>
      <c r="M18" s="221"/>
    </row>
    <row r="19" spans="1:13" ht="25.5">
      <c r="A19" s="297"/>
      <c r="B19" s="274" t="s">
        <v>155</v>
      </c>
      <c r="C19" s="221"/>
      <c r="D19" s="221"/>
      <c r="E19" s="221"/>
      <c r="F19" s="221"/>
      <c r="G19" s="221"/>
      <c r="H19" s="221"/>
      <c r="I19" s="222"/>
      <c r="J19" s="223"/>
      <c r="K19" s="221"/>
      <c r="L19" s="221"/>
      <c r="M19" s="221"/>
    </row>
    <row r="20" spans="1:13" ht="12.75">
      <c r="A20" s="297"/>
      <c r="B20" s="274" t="s">
        <v>156</v>
      </c>
      <c r="C20" s="221"/>
      <c r="D20" s="221"/>
      <c r="E20" s="221"/>
      <c r="F20" s="221"/>
      <c r="G20" s="221"/>
      <c r="H20" s="221"/>
      <c r="I20" s="222"/>
      <c r="J20" s="223"/>
      <c r="K20" s="221"/>
      <c r="L20" s="221"/>
      <c r="M20" s="221"/>
    </row>
    <row r="21" spans="1:13" ht="12.75">
      <c r="A21" s="297"/>
      <c r="B21" s="299" t="s">
        <v>13</v>
      </c>
      <c r="C21" s="221">
        <f aca="true" t="shared" si="1" ref="C21:M21">SUM(C11:C20)</f>
        <v>0</v>
      </c>
      <c r="D21" s="221">
        <f t="shared" si="1"/>
        <v>600</v>
      </c>
      <c r="E21" s="221">
        <f t="shared" si="1"/>
        <v>300</v>
      </c>
      <c r="F21" s="221">
        <f t="shared" si="1"/>
        <v>300</v>
      </c>
      <c r="G21" s="221">
        <f t="shared" si="1"/>
        <v>300</v>
      </c>
      <c r="H21" s="221">
        <f>SUM(H11:H20)</f>
        <v>300</v>
      </c>
      <c r="I21" s="222">
        <f t="shared" si="1"/>
        <v>300</v>
      </c>
      <c r="J21" s="223">
        <f t="shared" si="1"/>
        <v>300</v>
      </c>
      <c r="K21" s="221">
        <f t="shared" si="1"/>
        <v>300</v>
      </c>
      <c r="L21" s="221">
        <f t="shared" si="1"/>
        <v>300</v>
      </c>
      <c r="M21" s="221">
        <f t="shared" si="1"/>
        <v>300</v>
      </c>
    </row>
    <row r="22" spans="1:13" ht="12.75">
      <c r="A22" s="297"/>
      <c r="B22" s="223"/>
      <c r="C22" s="221"/>
      <c r="D22" s="221"/>
      <c r="E22" s="221"/>
      <c r="F22" s="221"/>
      <c r="G22" s="221"/>
      <c r="H22" s="221"/>
      <c r="I22" s="222"/>
      <c r="J22" s="223"/>
      <c r="K22" s="221"/>
      <c r="L22" s="221"/>
      <c r="M22" s="221"/>
    </row>
    <row r="23" spans="1:13" ht="12.75">
      <c r="A23" s="298" t="s">
        <v>15</v>
      </c>
      <c r="B23" s="223"/>
      <c r="C23" s="221"/>
      <c r="D23" s="221"/>
      <c r="E23" s="221"/>
      <c r="F23" s="221"/>
      <c r="G23" s="221"/>
      <c r="H23" s="221"/>
      <c r="I23" s="222"/>
      <c r="J23" s="223"/>
      <c r="K23" s="221"/>
      <c r="L23" s="221"/>
      <c r="M23" s="221"/>
    </row>
    <row r="24" spans="1:13" ht="12.75">
      <c r="A24" s="297"/>
      <c r="B24" s="223" t="s">
        <v>21</v>
      </c>
      <c r="C24" s="221"/>
      <c r="D24" s="221"/>
      <c r="E24" s="221"/>
      <c r="F24" s="221"/>
      <c r="G24" s="221"/>
      <c r="H24" s="221"/>
      <c r="I24" s="222"/>
      <c r="J24" s="223"/>
      <c r="K24" s="221"/>
      <c r="L24" s="221"/>
      <c r="M24" s="221"/>
    </row>
    <row r="25" spans="1:13" ht="12.75">
      <c r="A25" s="297"/>
      <c r="B25" s="223" t="s">
        <v>14</v>
      </c>
      <c r="C25" s="221"/>
      <c r="D25" s="221"/>
      <c r="E25" s="221"/>
      <c r="F25" s="221"/>
      <c r="G25" s="221"/>
      <c r="H25" s="221"/>
      <c r="I25" s="222"/>
      <c r="J25" s="223"/>
      <c r="K25" s="221"/>
      <c r="L25" s="221"/>
      <c r="M25" s="221"/>
    </row>
    <row r="26" spans="1:13" ht="12.75">
      <c r="A26" s="297"/>
      <c r="B26" s="223" t="s">
        <v>1</v>
      </c>
      <c r="C26" s="221"/>
      <c r="D26" s="221"/>
      <c r="E26" s="221"/>
      <c r="F26" s="221"/>
      <c r="G26" s="221"/>
      <c r="H26" s="221"/>
      <c r="I26" s="222"/>
      <c r="J26" s="223"/>
      <c r="K26" s="221"/>
      <c r="L26" s="221"/>
      <c r="M26" s="221"/>
    </row>
    <row r="27" spans="1:13" ht="12.75">
      <c r="A27" s="297"/>
      <c r="B27" s="223" t="s">
        <v>2</v>
      </c>
      <c r="C27" s="221"/>
      <c r="D27" s="221"/>
      <c r="E27" s="221"/>
      <c r="F27" s="221"/>
      <c r="G27" s="221"/>
      <c r="H27" s="221"/>
      <c r="I27" s="222"/>
      <c r="J27" s="223"/>
      <c r="K27" s="221"/>
      <c r="L27" s="221"/>
      <c r="M27" s="221"/>
    </row>
    <row r="28" spans="1:13" ht="12.75">
      <c r="A28" s="297"/>
      <c r="B28" s="223" t="s">
        <v>3</v>
      </c>
      <c r="C28" s="221"/>
      <c r="D28" s="221"/>
      <c r="E28" s="221"/>
      <c r="F28" s="221"/>
      <c r="G28" s="221"/>
      <c r="H28" s="221"/>
      <c r="I28" s="222"/>
      <c r="J28" s="223"/>
      <c r="K28" s="221"/>
      <c r="L28" s="221"/>
      <c r="M28" s="221"/>
    </row>
    <row r="29" spans="1:13" ht="12.75">
      <c r="A29" s="297"/>
      <c r="B29" s="223" t="s">
        <v>9</v>
      </c>
      <c r="C29" s="221"/>
      <c r="D29" s="221"/>
      <c r="E29" s="221"/>
      <c r="F29" s="221"/>
      <c r="G29" s="221"/>
      <c r="H29" s="221"/>
      <c r="I29" s="222"/>
      <c r="J29" s="223"/>
      <c r="K29" s="221"/>
      <c r="L29" s="221"/>
      <c r="M29" s="221"/>
    </row>
    <row r="30" spans="1:13" ht="12.75">
      <c r="A30" s="297"/>
      <c r="B30" s="223" t="s">
        <v>16</v>
      </c>
      <c r="C30" s="221"/>
      <c r="D30" s="221">
        <f aca="true" t="shared" si="2" ref="D30:M30">SUM(D24:D29)</f>
        <v>0</v>
      </c>
      <c r="E30" s="221">
        <f t="shared" si="2"/>
        <v>0</v>
      </c>
      <c r="F30" s="221">
        <f t="shared" si="2"/>
        <v>0</v>
      </c>
      <c r="G30" s="221">
        <f t="shared" si="2"/>
        <v>0</v>
      </c>
      <c r="H30" s="221">
        <f t="shared" si="2"/>
        <v>0</v>
      </c>
      <c r="I30" s="222">
        <f t="shared" si="2"/>
        <v>0</v>
      </c>
      <c r="J30" s="223">
        <f t="shared" si="2"/>
        <v>0</v>
      </c>
      <c r="K30" s="221">
        <f t="shared" si="2"/>
        <v>0</v>
      </c>
      <c r="L30" s="221">
        <f t="shared" si="2"/>
        <v>0</v>
      </c>
      <c r="M30" s="221">
        <f t="shared" si="2"/>
        <v>0</v>
      </c>
    </row>
    <row r="31" spans="1:13" ht="12.75">
      <c r="A31" s="297"/>
      <c r="B31" s="223"/>
      <c r="C31" s="221"/>
      <c r="D31" s="221"/>
      <c r="E31" s="221"/>
      <c r="F31" s="221"/>
      <c r="G31" s="221"/>
      <c r="H31" s="221"/>
      <c r="I31" s="222"/>
      <c r="J31" s="223"/>
      <c r="K31" s="221"/>
      <c r="L31" s="221"/>
      <c r="M31" s="221"/>
    </row>
    <row r="32" spans="1:13" ht="12.75">
      <c r="A32" s="297"/>
      <c r="B32" s="223" t="s">
        <v>11</v>
      </c>
      <c r="C32" s="221">
        <f aca="true" t="shared" si="3" ref="C32:M32">+C30+C21</f>
        <v>0</v>
      </c>
      <c r="D32" s="221">
        <f t="shared" si="3"/>
        <v>600</v>
      </c>
      <c r="E32" s="221">
        <f t="shared" si="3"/>
        <v>300</v>
      </c>
      <c r="F32" s="221">
        <f t="shared" si="3"/>
        <v>300</v>
      </c>
      <c r="G32" s="221">
        <f t="shared" si="3"/>
        <v>300</v>
      </c>
      <c r="H32" s="221">
        <f t="shared" si="3"/>
        <v>300</v>
      </c>
      <c r="I32" s="222">
        <f t="shared" si="3"/>
        <v>300</v>
      </c>
      <c r="J32" s="223">
        <f t="shared" si="3"/>
        <v>300</v>
      </c>
      <c r="K32" s="221">
        <f t="shared" si="3"/>
        <v>300</v>
      </c>
      <c r="L32" s="221">
        <f t="shared" si="3"/>
        <v>300</v>
      </c>
      <c r="M32" s="221">
        <f t="shared" si="3"/>
        <v>300</v>
      </c>
    </row>
    <row r="33" spans="1:13" ht="12.75">
      <c r="A33" s="297"/>
      <c r="B33" s="223"/>
      <c r="C33" s="221"/>
      <c r="D33" s="221"/>
      <c r="E33" s="221"/>
      <c r="F33" s="221"/>
      <c r="G33" s="221"/>
      <c r="H33" s="221"/>
      <c r="I33" s="222"/>
      <c r="J33" s="223"/>
      <c r="K33" s="221"/>
      <c r="L33" s="221"/>
      <c r="M33" s="221"/>
    </row>
    <row r="34" spans="1:13" ht="12.75">
      <c r="A34" s="31" t="s">
        <v>107</v>
      </c>
      <c r="B34" s="17"/>
      <c r="C34" s="15"/>
      <c r="D34" s="15"/>
      <c r="E34" s="15"/>
      <c r="F34" s="15"/>
      <c r="G34" s="15"/>
      <c r="H34" s="15"/>
      <c r="I34" s="24"/>
      <c r="J34" s="17"/>
      <c r="K34" s="15"/>
      <c r="L34" s="15"/>
      <c r="M34" s="15"/>
    </row>
    <row r="35" spans="1:13" ht="12.75">
      <c r="A35" s="25"/>
      <c r="B35" s="17" t="s">
        <v>157</v>
      </c>
      <c r="C35" s="16" t="s">
        <v>0</v>
      </c>
      <c r="D35" s="16">
        <f>+'Meds Ben'!K9/1000</f>
        <v>24643.471289999998</v>
      </c>
      <c r="E35" s="16">
        <f>+D35</f>
        <v>24643.471289999998</v>
      </c>
      <c r="F35" s="16">
        <f aca="true" t="shared" si="4" ref="F35:M35">+E35</f>
        <v>24643.471289999998</v>
      </c>
      <c r="G35" s="16">
        <f t="shared" si="4"/>
        <v>24643.471289999998</v>
      </c>
      <c r="H35" s="16">
        <f t="shared" si="4"/>
        <v>24643.471289999998</v>
      </c>
      <c r="I35" s="16">
        <f t="shared" si="4"/>
        <v>24643.471289999998</v>
      </c>
      <c r="J35" s="16">
        <f t="shared" si="4"/>
        <v>24643.471289999998</v>
      </c>
      <c r="K35" s="16">
        <f t="shared" si="4"/>
        <v>24643.471289999998</v>
      </c>
      <c r="L35" s="16">
        <f t="shared" si="4"/>
        <v>24643.471289999998</v>
      </c>
      <c r="M35" s="16">
        <f t="shared" si="4"/>
        <v>24643.471289999998</v>
      </c>
    </row>
    <row r="36" spans="1:13" ht="12.75">
      <c r="A36" s="25"/>
      <c r="B36" s="17" t="s">
        <v>146</v>
      </c>
      <c r="C36" s="15"/>
      <c r="D36" s="16">
        <f>+D35*Adoption!D10</f>
        <v>492.8694258</v>
      </c>
      <c r="E36" s="16">
        <f>+E35*Adoption!E10</f>
        <v>14786.082773999999</v>
      </c>
      <c r="F36" s="16">
        <f>+F35*Adoption!F10</f>
        <v>14786.082773999999</v>
      </c>
      <c r="G36" s="16">
        <f>+G35*Adoption!G10</f>
        <v>22179.124161</v>
      </c>
      <c r="H36" s="16">
        <f>+H35*Adoption!H10</f>
        <v>22179.124161</v>
      </c>
      <c r="I36" s="16">
        <f>+I35*Adoption!I10</f>
        <v>22179.124161</v>
      </c>
      <c r="J36" s="16">
        <f>+J35*Adoption!J10</f>
        <v>22179.124161</v>
      </c>
      <c r="K36" s="16">
        <f>+K35*Adoption!K10</f>
        <v>22179.124161</v>
      </c>
      <c r="L36" s="16">
        <f>+L35*Adoption!L10</f>
        <v>22179.124161</v>
      </c>
      <c r="M36" s="16">
        <f>+M35*Adoption!M10</f>
        <v>22179.124161</v>
      </c>
    </row>
    <row r="37" spans="1:13" ht="12.75">
      <c r="A37" s="25"/>
      <c r="B37" s="17" t="s">
        <v>158</v>
      </c>
      <c r="C37" s="15"/>
      <c r="D37" s="16">
        <f>+D36-D32</f>
        <v>-107.13057420000001</v>
      </c>
      <c r="E37" s="16">
        <f aca="true" t="shared" si="5" ref="E37:M37">+E36-E32</f>
        <v>14486.082773999999</v>
      </c>
      <c r="F37" s="16">
        <f t="shared" si="5"/>
        <v>14486.082773999999</v>
      </c>
      <c r="G37" s="16">
        <f t="shared" si="5"/>
        <v>21879.124161</v>
      </c>
      <c r="H37" s="16">
        <f t="shared" si="5"/>
        <v>21879.124161</v>
      </c>
      <c r="I37" s="16">
        <f t="shared" si="5"/>
        <v>21879.124161</v>
      </c>
      <c r="J37" s="16">
        <f t="shared" si="5"/>
        <v>21879.124161</v>
      </c>
      <c r="K37" s="16">
        <f t="shared" si="5"/>
        <v>21879.124161</v>
      </c>
      <c r="L37" s="16">
        <f t="shared" si="5"/>
        <v>21879.124161</v>
      </c>
      <c r="M37" s="16">
        <f t="shared" si="5"/>
        <v>21879.124161</v>
      </c>
    </row>
    <row r="38" spans="1:13" ht="12.75">
      <c r="A38" s="25"/>
      <c r="B38" s="17"/>
      <c r="C38" s="16"/>
      <c r="D38" s="16"/>
      <c r="E38" s="16"/>
      <c r="F38" s="16"/>
      <c r="G38" s="16"/>
      <c r="H38" s="16"/>
      <c r="I38" s="27"/>
      <c r="J38" s="23"/>
      <c r="K38" s="16"/>
      <c r="L38" s="16"/>
      <c r="M38" s="16"/>
    </row>
    <row r="39" spans="1:13" ht="12.75">
      <c r="A39" s="25"/>
      <c r="B39" s="17"/>
      <c r="C39" s="15"/>
      <c r="D39" s="15"/>
      <c r="E39" s="15"/>
      <c r="F39" s="15"/>
      <c r="G39" s="15"/>
      <c r="H39" s="15"/>
      <c r="I39" s="24"/>
      <c r="J39" s="17"/>
      <c r="K39" s="15"/>
      <c r="L39" s="15"/>
      <c r="M39" s="15"/>
    </row>
    <row r="40" spans="1:13" ht="12.75">
      <c r="A40" s="25"/>
      <c r="B40" s="17" t="s">
        <v>159</v>
      </c>
      <c r="C40" s="15"/>
      <c r="D40" s="16">
        <f>+D35</f>
        <v>24643.471289999998</v>
      </c>
      <c r="E40" s="16">
        <f aca="true" t="shared" si="6" ref="E40:M40">+E35</f>
        <v>24643.471289999998</v>
      </c>
      <c r="F40" s="16">
        <f t="shared" si="6"/>
        <v>24643.471289999998</v>
      </c>
      <c r="G40" s="16">
        <f t="shared" si="6"/>
        <v>24643.471289999998</v>
      </c>
      <c r="H40" s="16">
        <f t="shared" si="6"/>
        <v>24643.471289999998</v>
      </c>
      <c r="I40" s="16">
        <f t="shared" si="6"/>
        <v>24643.471289999998</v>
      </c>
      <c r="J40" s="16">
        <f t="shared" si="6"/>
        <v>24643.471289999998</v>
      </c>
      <c r="K40" s="16">
        <f t="shared" si="6"/>
        <v>24643.471289999998</v>
      </c>
      <c r="L40" s="16">
        <f t="shared" si="6"/>
        <v>24643.471289999998</v>
      </c>
      <c r="M40" s="16">
        <f t="shared" si="6"/>
        <v>24643.471289999998</v>
      </c>
    </row>
    <row r="41" spans="1:13" ht="12.75">
      <c r="A41" s="31"/>
      <c r="B41" s="17" t="s">
        <v>160</v>
      </c>
      <c r="C41" s="15"/>
      <c r="D41" s="16">
        <f>+D40*Adoption!D10</f>
        <v>492.8694258</v>
      </c>
      <c r="E41" s="16">
        <f>+E40*Adoption!E10</f>
        <v>14786.082773999999</v>
      </c>
      <c r="F41" s="16">
        <f>+F40*Adoption!F10</f>
        <v>14786.082773999999</v>
      </c>
      <c r="G41" s="16">
        <f>+G40*Adoption!G10</f>
        <v>22179.124161</v>
      </c>
      <c r="H41" s="16">
        <f>+H40*Adoption!H10</f>
        <v>22179.124161</v>
      </c>
      <c r="I41" s="16">
        <f>+I40*Adoption!I10</f>
        <v>22179.124161</v>
      </c>
      <c r="J41" s="16">
        <f>+J40*Adoption!J10</f>
        <v>22179.124161</v>
      </c>
      <c r="K41" s="16">
        <f>+K40*Adoption!K10</f>
        <v>22179.124161</v>
      </c>
      <c r="L41" s="16">
        <f>+L40*Adoption!L10</f>
        <v>22179.124161</v>
      </c>
      <c r="M41" s="16">
        <f>+M40*Adoption!M10</f>
        <v>22179.124161</v>
      </c>
    </row>
    <row r="42" spans="1:13" ht="12.75">
      <c r="A42" s="25"/>
      <c r="B42" s="32"/>
      <c r="C42" s="38"/>
      <c r="D42" s="15"/>
      <c r="E42" s="15"/>
      <c r="F42" s="15"/>
      <c r="G42" s="15"/>
      <c r="H42" s="15"/>
      <c r="I42" s="24"/>
      <c r="J42" s="17"/>
      <c r="K42" s="15"/>
      <c r="L42" s="15"/>
      <c r="M42" s="15"/>
    </row>
    <row r="43" spans="1:13" ht="12.75">
      <c r="A43" s="25"/>
      <c r="B43" s="10"/>
      <c r="C43" s="10"/>
      <c r="D43" s="10"/>
      <c r="E43" s="10"/>
      <c r="F43" s="10"/>
      <c r="G43" s="10"/>
      <c r="H43" s="10"/>
      <c r="I43" s="36"/>
      <c r="J43" s="20"/>
      <c r="K43" s="10"/>
      <c r="L43" s="10"/>
      <c r="M43" s="10"/>
    </row>
    <row r="44" spans="1:13" ht="12.75">
      <c r="A44" s="25"/>
      <c r="B44" s="17"/>
      <c r="C44" s="16"/>
      <c r="D44" s="16"/>
      <c r="E44" s="16"/>
      <c r="F44" s="16"/>
      <c r="G44" s="16"/>
      <c r="H44" s="16"/>
      <c r="I44" s="27"/>
      <c r="J44" s="23"/>
      <c r="K44" s="16"/>
      <c r="L44" s="16"/>
      <c r="M44" s="16"/>
    </row>
    <row r="45" spans="1:13" ht="12.75">
      <c r="A45" s="25"/>
      <c r="B45" s="17"/>
      <c r="C45" s="16"/>
      <c r="D45" s="16"/>
      <c r="E45" s="16"/>
      <c r="F45" s="16"/>
      <c r="G45" s="16"/>
      <c r="H45" s="16"/>
      <c r="I45" s="27"/>
      <c r="J45" s="23"/>
      <c r="K45" s="16"/>
      <c r="L45" s="16"/>
      <c r="M45" s="16"/>
    </row>
    <row r="46" spans="1:13" ht="12.75">
      <c r="A46" s="25"/>
      <c r="B46" s="17"/>
      <c r="C46" s="16"/>
      <c r="D46" s="16"/>
      <c r="E46" s="16"/>
      <c r="F46" s="16"/>
      <c r="G46" s="16"/>
      <c r="H46" s="16"/>
      <c r="I46" s="27"/>
      <c r="J46" s="23"/>
      <c r="K46" s="16"/>
      <c r="L46" s="16"/>
      <c r="M46" s="16"/>
    </row>
    <row r="47" spans="1:13" ht="12.75">
      <c r="A47" s="25"/>
      <c r="B47" s="17"/>
      <c r="C47" s="16"/>
      <c r="D47" s="16"/>
      <c r="E47" s="16"/>
      <c r="F47" s="16"/>
      <c r="G47" s="16"/>
      <c r="H47" s="16"/>
      <c r="I47" s="27"/>
      <c r="J47" s="23"/>
      <c r="K47" s="16"/>
      <c r="L47" s="16"/>
      <c r="M47" s="16"/>
    </row>
    <row r="48" spans="1:13" ht="12.75">
      <c r="A48" s="25"/>
      <c r="B48" s="17"/>
      <c r="C48" s="16"/>
      <c r="D48" s="16"/>
      <c r="E48" s="16"/>
      <c r="F48" s="16"/>
      <c r="G48" s="16"/>
      <c r="H48" s="16"/>
      <c r="I48" s="27"/>
      <c r="J48" s="23"/>
      <c r="K48" s="16"/>
      <c r="L48" s="16"/>
      <c r="M48" s="16"/>
    </row>
    <row r="49" spans="1:13" ht="12.75">
      <c r="A49" s="25"/>
      <c r="B49" s="17"/>
      <c r="C49" s="15"/>
      <c r="D49" s="15"/>
      <c r="E49" s="15"/>
      <c r="F49" s="15"/>
      <c r="G49" s="15"/>
      <c r="H49" s="15"/>
      <c r="I49" s="24"/>
      <c r="J49" s="17"/>
      <c r="K49" s="15"/>
      <c r="L49" s="15"/>
      <c r="M49" s="15"/>
    </row>
    <row r="50" spans="1:13" ht="13.5" thickBot="1">
      <c r="A50" s="28"/>
      <c r="B50" s="60"/>
      <c r="C50" s="34"/>
      <c r="D50" s="34"/>
      <c r="E50" s="34"/>
      <c r="F50" s="34"/>
      <c r="G50" s="34"/>
      <c r="H50" s="34"/>
      <c r="I50" s="35"/>
      <c r="J50" s="23"/>
      <c r="K50" s="16"/>
      <c r="L50" s="16"/>
      <c r="M50" s="16"/>
    </row>
    <row r="51" ht="13.5" thickTop="1"/>
  </sheetData>
  <sheetProtection password="8D86" sheet="1" objects="1" scenarios="1"/>
  <protectedRanges>
    <protectedRange sqref="A2:M32" name="Range1"/>
  </protectedRanges>
  <mergeCells count="13">
    <mergeCell ref="A7:B7"/>
    <mergeCell ref="C7:I7"/>
    <mergeCell ref="A1:I1"/>
    <mergeCell ref="A5:B5"/>
    <mergeCell ref="C5:I5"/>
    <mergeCell ref="A6:B6"/>
    <mergeCell ref="C6:I6"/>
    <mergeCell ref="A2:B2"/>
    <mergeCell ref="C2:I2"/>
    <mergeCell ref="A4:B4"/>
    <mergeCell ref="C4:I4"/>
    <mergeCell ref="C3:I3"/>
    <mergeCell ref="A3:B3"/>
  </mergeCells>
  <printOptions/>
  <pageMargins left="0.75" right="0.75" top="1" bottom="1" header="0.5" footer="0.5"/>
  <pageSetup horizontalDpi="600" verticalDpi="600" orientation="portrait" r:id="rId1"/>
  <headerFooter alignWithMargins="0">
    <oddFooter>&amp;L&amp;D&amp;C&amp;P</oddFooter>
  </headerFooter>
</worksheet>
</file>

<file path=xl/worksheets/sheet8.xml><?xml version="1.0" encoding="utf-8"?>
<worksheet xmlns="http://schemas.openxmlformats.org/spreadsheetml/2006/main" xmlns:r="http://schemas.openxmlformats.org/officeDocument/2006/relationships">
  <dimension ref="A1:M34"/>
  <sheetViews>
    <sheetView workbookViewId="0" topLeftCell="A1">
      <pane xSplit="2" ySplit="9" topLeftCell="C27" activePane="bottomRight" state="frozen"/>
      <selection pane="topLeft" activeCell="A1" sqref="A1"/>
      <selection pane="topRight" activeCell="C1" sqref="C1"/>
      <selection pane="bottomLeft" activeCell="A4" sqref="A4"/>
      <selection pane="bottomRight" activeCell="A1" sqref="A1:M27"/>
    </sheetView>
  </sheetViews>
  <sheetFormatPr defaultColWidth="9.140625" defaultRowHeight="12.75"/>
  <cols>
    <col min="1" max="1" width="3.421875" style="0" customWidth="1"/>
    <col min="2" max="2" width="25.8515625" style="0" customWidth="1"/>
    <col min="5" max="5" width="9.28125" style="0" bestFit="1" customWidth="1"/>
  </cols>
  <sheetData>
    <row r="1" spans="1:13" ht="19.5" thickBot="1" thickTop="1">
      <c r="A1" s="287" t="s">
        <v>52</v>
      </c>
      <c r="B1" s="288"/>
      <c r="C1" s="288"/>
      <c r="D1" s="288"/>
      <c r="E1" s="288"/>
      <c r="F1" s="288"/>
      <c r="G1" s="288"/>
      <c r="H1" s="288"/>
      <c r="I1" s="289"/>
      <c r="J1" s="279"/>
      <c r="K1" s="279"/>
      <c r="L1" s="279"/>
      <c r="M1" s="279"/>
    </row>
    <row r="2" spans="1:13" ht="52.5" customHeight="1">
      <c r="A2" s="258" t="s">
        <v>58</v>
      </c>
      <c r="B2" s="259"/>
      <c r="C2" s="276" t="s">
        <v>66</v>
      </c>
      <c r="D2" s="277"/>
      <c r="E2" s="277"/>
      <c r="F2" s="277"/>
      <c r="G2" s="277"/>
      <c r="H2" s="277"/>
      <c r="I2" s="278"/>
      <c r="J2" s="279"/>
      <c r="K2" s="279"/>
      <c r="L2" s="279"/>
      <c r="M2" s="279"/>
    </row>
    <row r="3" spans="1:13" ht="18" customHeight="1">
      <c r="A3" s="261" t="s">
        <v>60</v>
      </c>
      <c r="B3" s="262"/>
      <c r="C3" s="220" t="s">
        <v>64</v>
      </c>
      <c r="D3" s="220"/>
      <c r="E3" s="220"/>
      <c r="F3" s="220"/>
      <c r="G3" s="220"/>
      <c r="H3" s="220"/>
      <c r="I3" s="260"/>
      <c r="J3" s="279"/>
      <c r="K3" s="279"/>
      <c r="L3" s="279"/>
      <c r="M3" s="279"/>
    </row>
    <row r="4" spans="1:13" ht="35.25" customHeight="1">
      <c r="A4" s="261" t="s">
        <v>71</v>
      </c>
      <c r="B4" s="262"/>
      <c r="C4" s="220" t="s">
        <v>65</v>
      </c>
      <c r="D4" s="220"/>
      <c r="E4" s="220"/>
      <c r="F4" s="220"/>
      <c r="G4" s="220"/>
      <c r="H4" s="220"/>
      <c r="I4" s="260"/>
      <c r="J4" s="279"/>
      <c r="K4" s="279"/>
      <c r="L4" s="279"/>
      <c r="M4" s="279"/>
    </row>
    <row r="5" spans="1:13" ht="35.25" customHeight="1">
      <c r="A5" s="261" t="s">
        <v>142</v>
      </c>
      <c r="B5" s="262"/>
      <c r="C5" s="300"/>
      <c r="D5" s="300"/>
      <c r="E5" s="300"/>
      <c r="F5" s="300"/>
      <c r="G5" s="300"/>
      <c r="H5" s="300"/>
      <c r="I5" s="301"/>
      <c r="J5" s="279"/>
      <c r="K5" s="279"/>
      <c r="L5" s="279"/>
      <c r="M5" s="279"/>
    </row>
    <row r="6" spans="1:13" ht="35.25" customHeight="1">
      <c r="A6" s="261" t="s">
        <v>72</v>
      </c>
      <c r="B6" s="262"/>
      <c r="C6" s="300"/>
      <c r="D6" s="300"/>
      <c r="E6" s="300"/>
      <c r="F6" s="300"/>
      <c r="G6" s="300"/>
      <c r="H6" s="300"/>
      <c r="I6" s="301"/>
      <c r="J6" s="279"/>
      <c r="K6" s="279"/>
      <c r="L6" s="279"/>
      <c r="M6" s="279"/>
    </row>
    <row r="7" spans="1:13" ht="35.25" customHeight="1">
      <c r="A7" s="261" t="s">
        <v>61</v>
      </c>
      <c r="B7" s="262"/>
      <c r="C7" s="300"/>
      <c r="D7" s="300"/>
      <c r="E7" s="300"/>
      <c r="F7" s="300"/>
      <c r="G7" s="300"/>
      <c r="H7" s="300"/>
      <c r="I7" s="301"/>
      <c r="J7" s="279"/>
      <c r="K7" s="279"/>
      <c r="L7" s="279"/>
      <c r="M7" s="279"/>
    </row>
    <row r="8" spans="1:13" ht="35.25" customHeight="1" thickBot="1">
      <c r="A8" s="263"/>
      <c r="B8" s="302"/>
      <c r="C8" s="300"/>
      <c r="D8" s="300"/>
      <c r="E8" s="300"/>
      <c r="F8" s="300"/>
      <c r="G8" s="300"/>
      <c r="H8" s="300"/>
      <c r="I8" s="301"/>
      <c r="J8" s="279"/>
      <c r="K8" s="279"/>
      <c r="L8" s="279"/>
      <c r="M8" s="279"/>
    </row>
    <row r="9" spans="1:13" ht="13.5" thickTop="1">
      <c r="A9" s="271"/>
      <c r="B9" s="272"/>
      <c r="C9" s="272">
        <v>2008</v>
      </c>
      <c r="D9" s="272">
        <f aca="true" t="shared" si="0" ref="D9:M9">+C9+1</f>
        <v>2009</v>
      </c>
      <c r="E9" s="272">
        <f t="shared" si="0"/>
        <v>2010</v>
      </c>
      <c r="F9" s="272">
        <f t="shared" si="0"/>
        <v>2011</v>
      </c>
      <c r="G9" s="272">
        <f t="shared" si="0"/>
        <v>2012</v>
      </c>
      <c r="H9" s="272">
        <f t="shared" si="0"/>
        <v>2013</v>
      </c>
      <c r="I9" s="272">
        <f t="shared" si="0"/>
        <v>2014</v>
      </c>
      <c r="J9" s="272">
        <f t="shared" si="0"/>
        <v>2015</v>
      </c>
      <c r="K9" s="272">
        <f t="shared" si="0"/>
        <v>2016</v>
      </c>
      <c r="L9" s="272">
        <f t="shared" si="0"/>
        <v>2017</v>
      </c>
      <c r="M9" s="273">
        <f t="shared" si="0"/>
        <v>2018</v>
      </c>
    </row>
    <row r="10" spans="1:13" ht="12.75">
      <c r="A10" s="303" t="s">
        <v>10</v>
      </c>
      <c r="B10" s="221"/>
      <c r="C10" s="221"/>
      <c r="D10" s="221"/>
      <c r="E10" s="221"/>
      <c r="F10" s="221"/>
      <c r="G10" s="221"/>
      <c r="H10" s="221"/>
      <c r="I10" s="221"/>
      <c r="J10" s="221"/>
      <c r="K10" s="221"/>
      <c r="L10" s="221"/>
      <c r="M10" s="222"/>
    </row>
    <row r="11" spans="1:13" ht="12.75">
      <c r="A11" s="228"/>
      <c r="B11" s="274" t="s">
        <v>147</v>
      </c>
      <c r="C11" s="221"/>
      <c r="D11" s="221"/>
      <c r="E11" s="221"/>
      <c r="F11" s="221"/>
      <c r="G11" s="221"/>
      <c r="H11" s="221"/>
      <c r="I11" s="221"/>
      <c r="J11" s="221"/>
      <c r="K11" s="221"/>
      <c r="L11" s="221"/>
      <c r="M11" s="222"/>
    </row>
    <row r="12" spans="1:13" ht="12.75">
      <c r="A12" s="228"/>
      <c r="B12" s="274" t="s">
        <v>148</v>
      </c>
      <c r="C12" s="221"/>
      <c r="D12" s="221"/>
      <c r="E12" s="221"/>
      <c r="F12" s="221"/>
      <c r="G12" s="221"/>
      <c r="H12" s="221"/>
      <c r="I12" s="221"/>
      <c r="J12" s="221"/>
      <c r="K12" s="221"/>
      <c r="L12" s="221"/>
      <c r="M12" s="222"/>
    </row>
    <row r="13" spans="1:13" ht="12.75">
      <c r="A13" s="228"/>
      <c r="B13" s="274" t="s">
        <v>149</v>
      </c>
      <c r="C13" s="221"/>
      <c r="D13" s="221"/>
      <c r="E13" s="221"/>
      <c r="F13" s="221"/>
      <c r="G13" s="221"/>
      <c r="H13" s="221"/>
      <c r="I13" s="221"/>
      <c r="J13" s="221"/>
      <c r="K13" s="221"/>
      <c r="L13" s="221"/>
      <c r="M13" s="222"/>
    </row>
    <row r="14" spans="1:13" ht="12.75">
      <c r="A14" s="228"/>
      <c r="B14" s="274" t="s">
        <v>150</v>
      </c>
      <c r="C14" s="221"/>
      <c r="D14" s="221"/>
      <c r="E14" s="221"/>
      <c r="F14" s="221"/>
      <c r="G14" s="221"/>
      <c r="H14" s="221"/>
      <c r="I14" s="221"/>
      <c r="J14" s="221"/>
      <c r="K14" s="221"/>
      <c r="L14" s="221"/>
      <c r="M14" s="222"/>
    </row>
    <row r="15" spans="1:13" ht="12.75">
      <c r="A15" s="228"/>
      <c r="B15" s="274" t="s">
        <v>151</v>
      </c>
      <c r="C15" s="221"/>
      <c r="D15" s="221"/>
      <c r="E15" s="221"/>
      <c r="F15" s="221"/>
      <c r="G15" s="221"/>
      <c r="H15" s="221"/>
      <c r="I15" s="221"/>
      <c r="J15" s="221"/>
      <c r="K15" s="221"/>
      <c r="L15" s="221"/>
      <c r="M15" s="222"/>
    </row>
    <row r="16" spans="1:13" ht="12.75">
      <c r="A16" s="228"/>
      <c r="B16" s="274" t="s">
        <v>152</v>
      </c>
      <c r="C16" s="221"/>
      <c r="D16" s="221"/>
      <c r="E16" s="221"/>
      <c r="F16" s="221"/>
      <c r="G16" s="221"/>
      <c r="H16" s="221"/>
      <c r="I16" s="221"/>
      <c r="J16" s="221"/>
      <c r="K16" s="221"/>
      <c r="L16" s="221"/>
      <c r="M16" s="222"/>
    </row>
    <row r="17" spans="1:13" ht="12.75">
      <c r="A17" s="228"/>
      <c r="B17" s="274" t="s">
        <v>153</v>
      </c>
      <c r="C17" s="221"/>
      <c r="D17" s="221">
        <v>200</v>
      </c>
      <c r="E17" s="221">
        <v>100</v>
      </c>
      <c r="F17" s="221">
        <v>100</v>
      </c>
      <c r="G17" s="221">
        <v>100</v>
      </c>
      <c r="H17" s="221">
        <v>100</v>
      </c>
      <c r="I17" s="221">
        <v>100</v>
      </c>
      <c r="J17" s="221">
        <v>100</v>
      </c>
      <c r="K17" s="221">
        <v>100</v>
      </c>
      <c r="L17" s="221">
        <v>100</v>
      </c>
      <c r="M17" s="222">
        <v>100</v>
      </c>
    </row>
    <row r="18" spans="1:13" ht="12.75">
      <c r="A18" s="228"/>
      <c r="B18" s="274" t="s">
        <v>154</v>
      </c>
      <c r="C18" s="221"/>
      <c r="D18" s="221"/>
      <c r="E18" s="221"/>
      <c r="F18" s="221"/>
      <c r="G18" s="221"/>
      <c r="H18" s="221"/>
      <c r="I18" s="221"/>
      <c r="J18" s="221"/>
      <c r="K18" s="221"/>
      <c r="L18" s="221"/>
      <c r="M18" s="222"/>
    </row>
    <row r="19" spans="1:13" ht="25.5">
      <c r="A19" s="228"/>
      <c r="B19" s="274" t="s">
        <v>155</v>
      </c>
      <c r="C19" s="221"/>
      <c r="D19" s="221"/>
      <c r="E19" s="221"/>
      <c r="F19" s="221"/>
      <c r="G19" s="221"/>
      <c r="H19" s="221"/>
      <c r="I19" s="221"/>
      <c r="J19" s="221"/>
      <c r="K19" s="221"/>
      <c r="L19" s="221"/>
      <c r="M19" s="222"/>
    </row>
    <row r="20" spans="1:13" ht="12.75">
      <c r="A20" s="228"/>
      <c r="B20" s="274" t="s">
        <v>156</v>
      </c>
      <c r="C20" s="221"/>
      <c r="D20" s="221"/>
      <c r="E20" s="221"/>
      <c r="F20" s="221"/>
      <c r="G20" s="221"/>
      <c r="H20" s="221"/>
      <c r="I20" s="221"/>
      <c r="J20" s="221"/>
      <c r="K20" s="221"/>
      <c r="L20" s="221"/>
      <c r="M20" s="222"/>
    </row>
    <row r="21" spans="1:13" ht="12.75">
      <c r="A21" s="228"/>
      <c r="B21" s="304" t="s">
        <v>13</v>
      </c>
      <c r="C21" s="221"/>
      <c r="D21" s="221">
        <f aca="true" t="shared" si="1" ref="D21:M21">SUM(D11:D20)</f>
        <v>200</v>
      </c>
      <c r="E21" s="221">
        <f t="shared" si="1"/>
        <v>100</v>
      </c>
      <c r="F21" s="221">
        <f t="shared" si="1"/>
        <v>100</v>
      </c>
      <c r="G21" s="221">
        <f t="shared" si="1"/>
        <v>100</v>
      </c>
      <c r="H21" s="221">
        <f t="shared" si="1"/>
        <v>100</v>
      </c>
      <c r="I21" s="221">
        <f t="shared" si="1"/>
        <v>100</v>
      </c>
      <c r="J21" s="221">
        <f t="shared" si="1"/>
        <v>100</v>
      </c>
      <c r="K21" s="221">
        <f t="shared" si="1"/>
        <v>100</v>
      </c>
      <c r="L21" s="221">
        <f t="shared" si="1"/>
        <v>100</v>
      </c>
      <c r="M21" s="222">
        <f t="shared" si="1"/>
        <v>100</v>
      </c>
    </row>
    <row r="22" spans="1:13" ht="12.75">
      <c r="A22" s="228"/>
      <c r="B22" s="221"/>
      <c r="C22" s="221"/>
      <c r="D22" s="221"/>
      <c r="E22" s="221"/>
      <c r="F22" s="221"/>
      <c r="G22" s="221"/>
      <c r="H22" s="221"/>
      <c r="I22" s="221"/>
      <c r="J22" s="221"/>
      <c r="K22" s="221"/>
      <c r="L22" s="221"/>
      <c r="M22" s="222"/>
    </row>
    <row r="23" spans="1:13" ht="12.75">
      <c r="A23" s="303" t="s">
        <v>15</v>
      </c>
      <c r="B23" s="221"/>
      <c r="C23" s="221"/>
      <c r="D23" s="221"/>
      <c r="E23" s="221"/>
      <c r="F23" s="221"/>
      <c r="G23" s="221"/>
      <c r="H23" s="221"/>
      <c r="I23" s="221"/>
      <c r="J23" s="221"/>
      <c r="K23" s="221"/>
      <c r="L23" s="221"/>
      <c r="M23" s="222"/>
    </row>
    <row r="24" spans="1:13" ht="12.75">
      <c r="A24" s="228"/>
      <c r="B24" s="221" t="s">
        <v>16</v>
      </c>
      <c r="C24" s="221">
        <v>0</v>
      </c>
      <c r="D24" s="221">
        <v>0</v>
      </c>
      <c r="E24" s="221">
        <v>0</v>
      </c>
      <c r="F24" s="221">
        <v>0</v>
      </c>
      <c r="G24" s="221">
        <v>0</v>
      </c>
      <c r="H24" s="221">
        <v>0</v>
      </c>
      <c r="I24" s="221">
        <v>0</v>
      </c>
      <c r="J24" s="221">
        <v>0</v>
      </c>
      <c r="K24" s="221">
        <v>0</v>
      </c>
      <c r="L24" s="221">
        <v>0</v>
      </c>
      <c r="M24" s="222">
        <v>0</v>
      </c>
    </row>
    <row r="25" spans="1:13" ht="12.75">
      <c r="A25" s="228"/>
      <c r="B25" s="221"/>
      <c r="C25" s="221"/>
      <c r="D25" s="221"/>
      <c r="E25" s="221"/>
      <c r="F25" s="221"/>
      <c r="G25" s="221"/>
      <c r="H25" s="221"/>
      <c r="I25" s="221"/>
      <c r="J25" s="221"/>
      <c r="K25" s="221"/>
      <c r="L25" s="221"/>
      <c r="M25" s="222"/>
    </row>
    <row r="26" spans="1:13" ht="12.75">
      <c r="A26" s="228"/>
      <c r="B26" s="221" t="s">
        <v>22</v>
      </c>
      <c r="C26" s="221">
        <f aca="true" t="shared" si="2" ref="C26:M26">+C24+C21</f>
        <v>0</v>
      </c>
      <c r="D26" s="221">
        <f t="shared" si="2"/>
        <v>200</v>
      </c>
      <c r="E26" s="221">
        <f t="shared" si="2"/>
        <v>100</v>
      </c>
      <c r="F26" s="221">
        <f t="shared" si="2"/>
        <v>100</v>
      </c>
      <c r="G26" s="221">
        <f t="shared" si="2"/>
        <v>100</v>
      </c>
      <c r="H26" s="221">
        <f t="shared" si="2"/>
        <v>100</v>
      </c>
      <c r="I26" s="221">
        <f t="shared" si="2"/>
        <v>100</v>
      </c>
      <c r="J26" s="221">
        <f t="shared" si="2"/>
        <v>100</v>
      </c>
      <c r="K26" s="221">
        <f t="shared" si="2"/>
        <v>100</v>
      </c>
      <c r="L26" s="221">
        <f t="shared" si="2"/>
        <v>100</v>
      </c>
      <c r="M26" s="222">
        <f t="shared" si="2"/>
        <v>100</v>
      </c>
    </row>
    <row r="27" spans="1:13" ht="12.75">
      <c r="A27" s="228"/>
      <c r="B27" s="221"/>
      <c r="C27" s="221"/>
      <c r="D27" s="221"/>
      <c r="E27" s="221"/>
      <c r="F27" s="221"/>
      <c r="G27" s="221"/>
      <c r="H27" s="221"/>
      <c r="I27" s="221"/>
      <c r="J27" s="221"/>
      <c r="K27" s="221"/>
      <c r="L27" s="221"/>
      <c r="M27" s="222"/>
    </row>
    <row r="28" spans="1:13" ht="12.75">
      <c r="A28" s="117" t="s">
        <v>4</v>
      </c>
      <c r="B28" s="15"/>
      <c r="C28" s="15"/>
      <c r="D28" s="15"/>
      <c r="E28" s="15"/>
      <c r="F28" s="15"/>
      <c r="G28" s="15"/>
      <c r="H28" s="15"/>
      <c r="I28" s="15"/>
      <c r="J28" s="15"/>
      <c r="K28" s="15"/>
      <c r="L28" s="15"/>
      <c r="M28" s="24"/>
    </row>
    <row r="29" spans="1:13" ht="12.75">
      <c r="A29" s="118"/>
      <c r="B29" s="15" t="s">
        <v>46</v>
      </c>
      <c r="C29" s="57"/>
      <c r="D29" s="57"/>
      <c r="E29" s="57"/>
      <c r="F29" s="57"/>
      <c r="G29" s="57"/>
      <c r="H29" s="57"/>
      <c r="I29" s="57"/>
      <c r="J29" s="57"/>
      <c r="K29" s="57"/>
      <c r="L29" s="57"/>
      <c r="M29" s="91"/>
    </row>
    <row r="30" spans="1:13" ht="12.75">
      <c r="A30" s="118"/>
      <c r="B30" s="15" t="s">
        <v>47</v>
      </c>
      <c r="C30" s="15"/>
      <c r="D30" s="15"/>
      <c r="E30" s="16"/>
      <c r="F30" s="16"/>
      <c r="G30" s="16"/>
      <c r="H30" s="16"/>
      <c r="I30" s="16"/>
      <c r="J30" s="16"/>
      <c r="K30" s="16"/>
      <c r="L30" s="16"/>
      <c r="M30" s="27"/>
    </row>
    <row r="31" spans="1:13" ht="12.75">
      <c r="A31" s="118"/>
      <c r="B31" s="15" t="s">
        <v>1</v>
      </c>
      <c r="C31" s="15"/>
      <c r="D31" s="15"/>
      <c r="E31" s="57"/>
      <c r="F31" s="57"/>
      <c r="G31" s="57"/>
      <c r="H31" s="57"/>
      <c r="I31" s="57"/>
      <c r="J31" s="57"/>
      <c r="K31" s="57"/>
      <c r="L31" s="57"/>
      <c r="M31" s="91"/>
    </row>
    <row r="32" spans="1:13" ht="12.75">
      <c r="A32" s="118"/>
      <c r="B32" s="15" t="s">
        <v>2</v>
      </c>
      <c r="C32" s="15"/>
      <c r="D32" s="15"/>
      <c r="E32" s="57"/>
      <c r="F32" s="57"/>
      <c r="G32" s="57"/>
      <c r="H32" s="57"/>
      <c r="I32" s="57"/>
      <c r="J32" s="57"/>
      <c r="K32" s="57"/>
      <c r="L32" s="57"/>
      <c r="M32" s="91"/>
    </row>
    <row r="33" spans="1:13" ht="12.75">
      <c r="A33" s="118"/>
      <c r="B33" s="15" t="s">
        <v>12</v>
      </c>
      <c r="C33" s="15"/>
      <c r="D33" s="15"/>
      <c r="E33" s="57"/>
      <c r="F33" s="57"/>
      <c r="G33" s="57"/>
      <c r="H33" s="57"/>
      <c r="I33" s="57"/>
      <c r="J33" s="57"/>
      <c r="K33" s="57"/>
      <c r="L33" s="57"/>
      <c r="M33" s="91"/>
    </row>
    <row r="34" spans="1:13" ht="13.5" thickBot="1">
      <c r="A34" s="130"/>
      <c r="B34" s="131" t="s">
        <v>19</v>
      </c>
      <c r="C34" s="131">
        <v>0</v>
      </c>
      <c r="D34" s="131">
        <v>0</v>
      </c>
      <c r="E34" s="131">
        <v>0</v>
      </c>
      <c r="F34" s="131">
        <v>0</v>
      </c>
      <c r="G34" s="131">
        <v>0</v>
      </c>
      <c r="H34" s="131">
        <v>0</v>
      </c>
      <c r="I34" s="131">
        <v>0</v>
      </c>
      <c r="J34" s="131">
        <v>0</v>
      </c>
      <c r="K34" s="131">
        <v>0</v>
      </c>
      <c r="L34" s="131">
        <v>0</v>
      </c>
      <c r="M34" s="132">
        <v>0</v>
      </c>
    </row>
    <row r="35" ht="13.5" thickTop="1"/>
  </sheetData>
  <sheetProtection password="8D86" sheet="1" objects="1" scenarios="1"/>
  <protectedRanges>
    <protectedRange sqref="A1:M27" name="Range1"/>
  </protectedRanges>
  <mergeCells count="10">
    <mergeCell ref="A5:B5"/>
    <mergeCell ref="A6:B6"/>
    <mergeCell ref="A7:B7"/>
    <mergeCell ref="A1:I1"/>
    <mergeCell ref="A4:B4"/>
    <mergeCell ref="C4:I4"/>
    <mergeCell ref="A2:B2"/>
    <mergeCell ref="C2:I2"/>
    <mergeCell ref="A3:B3"/>
    <mergeCell ref="C3:I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42"/>
  <sheetViews>
    <sheetView workbookViewId="0" topLeftCell="A18">
      <selection activeCell="E36" sqref="E36"/>
    </sheetView>
  </sheetViews>
  <sheetFormatPr defaultColWidth="9.140625" defaultRowHeight="12.75"/>
  <cols>
    <col min="1" max="1" width="4.28125" style="0" customWidth="1"/>
    <col min="2" max="2" width="31.140625" style="0" customWidth="1"/>
    <col min="4" max="13" width="10.140625" style="0" bestFit="1" customWidth="1"/>
  </cols>
  <sheetData>
    <row r="1" spans="1:13" ht="24.75" customHeight="1" thickBot="1" thickTop="1">
      <c r="A1" s="287" t="s">
        <v>93</v>
      </c>
      <c r="B1" s="305"/>
      <c r="C1" s="305"/>
      <c r="D1" s="305"/>
      <c r="E1" s="305"/>
      <c r="F1" s="305"/>
      <c r="G1" s="305"/>
      <c r="H1" s="305"/>
      <c r="I1" s="306"/>
      <c r="J1" s="307"/>
      <c r="K1" s="307"/>
      <c r="L1" s="307"/>
      <c r="M1" s="307"/>
    </row>
    <row r="2" spans="1:13" ht="62.25" customHeight="1">
      <c r="A2" s="258" t="s">
        <v>58</v>
      </c>
      <c r="B2" s="259"/>
      <c r="C2" s="276" t="s">
        <v>168</v>
      </c>
      <c r="D2" s="277"/>
      <c r="E2" s="277"/>
      <c r="F2" s="277"/>
      <c r="G2" s="277"/>
      <c r="H2" s="277"/>
      <c r="I2" s="278"/>
      <c r="J2" s="247"/>
      <c r="K2" s="247"/>
      <c r="L2" s="247"/>
      <c r="M2" s="247"/>
    </row>
    <row r="3" spans="1:13" ht="47.25" customHeight="1">
      <c r="A3" s="261" t="s">
        <v>60</v>
      </c>
      <c r="B3" s="262"/>
      <c r="C3" s="220" t="s">
        <v>169</v>
      </c>
      <c r="D3" s="220"/>
      <c r="E3" s="220"/>
      <c r="F3" s="220"/>
      <c r="G3" s="220"/>
      <c r="H3" s="220"/>
      <c r="I3" s="260"/>
      <c r="J3" s="247"/>
      <c r="K3" s="247"/>
      <c r="L3" s="247"/>
      <c r="M3" s="247"/>
    </row>
    <row r="4" spans="1:13" ht="23.25" customHeight="1">
      <c r="A4" s="261" t="s">
        <v>71</v>
      </c>
      <c r="B4" s="262"/>
      <c r="C4" s="220" t="s">
        <v>69</v>
      </c>
      <c r="D4" s="220"/>
      <c r="E4" s="220"/>
      <c r="F4" s="220"/>
      <c r="G4" s="220"/>
      <c r="H4" s="220"/>
      <c r="I4" s="260"/>
      <c r="J4" s="247"/>
      <c r="K4" s="247"/>
      <c r="L4" s="247"/>
      <c r="M4" s="247"/>
    </row>
    <row r="5" spans="1:13" ht="21.75" customHeight="1">
      <c r="A5" s="261" t="s">
        <v>142</v>
      </c>
      <c r="B5" s="262"/>
      <c r="C5" s="300"/>
      <c r="D5" s="300"/>
      <c r="E5" s="300"/>
      <c r="F5" s="300"/>
      <c r="G5" s="300"/>
      <c r="H5" s="300"/>
      <c r="I5" s="301"/>
      <c r="J5" s="247"/>
      <c r="K5" s="247"/>
      <c r="L5" s="247"/>
      <c r="M5" s="247"/>
    </row>
    <row r="6" spans="1:13" ht="23.25" customHeight="1">
      <c r="A6" s="261" t="s">
        <v>72</v>
      </c>
      <c r="B6" s="262"/>
      <c r="C6" s="300"/>
      <c r="D6" s="300"/>
      <c r="E6" s="300"/>
      <c r="F6" s="300"/>
      <c r="G6" s="300"/>
      <c r="H6" s="300"/>
      <c r="I6" s="301"/>
      <c r="J6" s="247"/>
      <c r="K6" s="247"/>
      <c r="L6" s="247"/>
      <c r="M6" s="247"/>
    </row>
    <row r="7" spans="1:13" ht="24.75" customHeight="1">
      <c r="A7" s="261" t="s">
        <v>61</v>
      </c>
      <c r="B7" s="262"/>
      <c r="C7" s="300"/>
      <c r="D7" s="300"/>
      <c r="E7" s="300"/>
      <c r="F7" s="300"/>
      <c r="G7" s="300"/>
      <c r="H7" s="300"/>
      <c r="I7" s="301"/>
      <c r="J7" s="247"/>
      <c r="K7" s="247"/>
      <c r="L7" s="247"/>
      <c r="M7" s="247"/>
    </row>
    <row r="8" spans="1:13" ht="13.5" thickBot="1">
      <c r="A8" s="308"/>
      <c r="B8" s="309"/>
      <c r="C8" s="309"/>
      <c r="D8" s="309"/>
      <c r="E8" s="309"/>
      <c r="F8" s="309"/>
      <c r="G8" s="309"/>
      <c r="H8" s="309"/>
      <c r="I8" s="310"/>
      <c r="J8" s="247"/>
      <c r="K8" s="247"/>
      <c r="L8" s="247"/>
      <c r="M8" s="247"/>
    </row>
    <row r="9" spans="1:13" ht="13.5" thickTop="1">
      <c r="A9" s="311" t="s">
        <v>56</v>
      </c>
      <c r="B9" s="312"/>
      <c r="C9" s="272">
        <v>2008</v>
      </c>
      <c r="D9" s="272">
        <f aca="true" t="shared" si="0" ref="D9:M9">+C9+1</f>
        <v>2009</v>
      </c>
      <c r="E9" s="272">
        <f t="shared" si="0"/>
        <v>2010</v>
      </c>
      <c r="F9" s="272">
        <f t="shared" si="0"/>
        <v>2011</v>
      </c>
      <c r="G9" s="272">
        <f t="shared" si="0"/>
        <v>2012</v>
      </c>
      <c r="H9" s="272">
        <f t="shared" si="0"/>
        <v>2013</v>
      </c>
      <c r="I9" s="272">
        <f t="shared" si="0"/>
        <v>2014</v>
      </c>
      <c r="J9" s="272">
        <f t="shared" si="0"/>
        <v>2015</v>
      </c>
      <c r="K9" s="272">
        <f t="shared" si="0"/>
        <v>2016</v>
      </c>
      <c r="L9" s="272">
        <f t="shared" si="0"/>
        <v>2017</v>
      </c>
      <c r="M9" s="273">
        <f t="shared" si="0"/>
        <v>2018</v>
      </c>
    </row>
    <row r="10" spans="1:13" ht="12.75">
      <c r="A10" s="228" t="s">
        <v>10</v>
      </c>
      <c r="B10" s="221"/>
      <c r="C10" s="221"/>
      <c r="D10" s="221"/>
      <c r="E10" s="221"/>
      <c r="F10" s="221"/>
      <c r="G10" s="221"/>
      <c r="H10" s="221"/>
      <c r="I10" s="221"/>
      <c r="J10" s="221"/>
      <c r="K10" s="221"/>
      <c r="L10" s="221"/>
      <c r="M10" s="222"/>
    </row>
    <row r="11" spans="1:13" ht="12.75">
      <c r="A11" s="228"/>
      <c r="B11" s="274" t="s">
        <v>147</v>
      </c>
      <c r="C11" s="221"/>
      <c r="D11" s="221"/>
      <c r="E11" s="221"/>
      <c r="F11" s="221"/>
      <c r="G11" s="221"/>
      <c r="H11" s="221"/>
      <c r="I11" s="221"/>
      <c r="J11" s="221"/>
      <c r="K11" s="221"/>
      <c r="L11" s="221"/>
      <c r="M11" s="222"/>
    </row>
    <row r="12" spans="1:13" ht="12.75">
      <c r="A12" s="228"/>
      <c r="B12" s="274" t="s">
        <v>148</v>
      </c>
      <c r="C12" s="221"/>
      <c r="D12" s="221"/>
      <c r="E12" s="221"/>
      <c r="F12" s="221"/>
      <c r="G12" s="221"/>
      <c r="H12" s="221"/>
      <c r="I12" s="221"/>
      <c r="J12" s="221"/>
      <c r="K12" s="221"/>
      <c r="L12" s="221"/>
      <c r="M12" s="222"/>
    </row>
    <row r="13" spans="1:13" ht="12.75">
      <c r="A13" s="228"/>
      <c r="B13" s="274" t="s">
        <v>149</v>
      </c>
      <c r="C13" s="221"/>
      <c r="D13" s="221"/>
      <c r="E13" s="221"/>
      <c r="F13" s="221"/>
      <c r="G13" s="221"/>
      <c r="H13" s="221"/>
      <c r="I13" s="221"/>
      <c r="J13" s="221"/>
      <c r="K13" s="221"/>
      <c r="L13" s="221"/>
      <c r="M13" s="222"/>
    </row>
    <row r="14" spans="1:13" ht="12.75">
      <c r="A14" s="228"/>
      <c r="B14" s="274" t="s">
        <v>150</v>
      </c>
      <c r="C14" s="221"/>
      <c r="D14" s="221"/>
      <c r="E14" s="221"/>
      <c r="F14" s="221"/>
      <c r="G14" s="221"/>
      <c r="H14" s="221"/>
      <c r="I14" s="221"/>
      <c r="J14" s="221"/>
      <c r="K14" s="221"/>
      <c r="L14" s="221"/>
      <c r="M14" s="222"/>
    </row>
    <row r="15" spans="1:13" ht="12.75">
      <c r="A15" s="228"/>
      <c r="B15" s="274" t="s">
        <v>151</v>
      </c>
      <c r="C15" s="221"/>
      <c r="D15" s="221"/>
      <c r="E15" s="221"/>
      <c r="F15" s="221"/>
      <c r="G15" s="221"/>
      <c r="H15" s="221"/>
      <c r="I15" s="221"/>
      <c r="J15" s="221"/>
      <c r="K15" s="221"/>
      <c r="L15" s="221"/>
      <c r="M15" s="222"/>
    </row>
    <row r="16" spans="1:13" ht="12.75">
      <c r="A16" s="228"/>
      <c r="B16" s="274" t="s">
        <v>152</v>
      </c>
      <c r="C16" s="226"/>
      <c r="D16" s="226"/>
      <c r="E16" s="226"/>
      <c r="F16" s="226"/>
      <c r="G16" s="226"/>
      <c r="H16" s="226"/>
      <c r="I16" s="226"/>
      <c r="J16" s="226"/>
      <c r="K16" s="226"/>
      <c r="L16" s="226"/>
      <c r="M16" s="222"/>
    </row>
    <row r="17" spans="1:13" ht="12.75">
      <c r="A17" s="228"/>
      <c r="B17" s="274" t="s">
        <v>153</v>
      </c>
      <c r="C17" s="226"/>
      <c r="D17" s="226">
        <v>800</v>
      </c>
      <c r="E17" s="226">
        <v>400</v>
      </c>
      <c r="F17" s="226">
        <v>400</v>
      </c>
      <c r="G17" s="226">
        <v>400</v>
      </c>
      <c r="H17" s="226">
        <v>400</v>
      </c>
      <c r="I17" s="226">
        <v>400</v>
      </c>
      <c r="J17" s="226">
        <v>400</v>
      </c>
      <c r="K17" s="226">
        <v>400</v>
      </c>
      <c r="L17" s="226">
        <v>400</v>
      </c>
      <c r="M17" s="222">
        <v>400</v>
      </c>
    </row>
    <row r="18" spans="1:13" ht="12.75">
      <c r="A18" s="228"/>
      <c r="B18" s="274" t="s">
        <v>154</v>
      </c>
      <c r="C18" s="226"/>
      <c r="D18" s="226"/>
      <c r="E18" s="226"/>
      <c r="F18" s="226"/>
      <c r="G18" s="226"/>
      <c r="H18" s="226"/>
      <c r="I18" s="226"/>
      <c r="J18" s="226"/>
      <c r="K18" s="226"/>
      <c r="L18" s="226"/>
      <c r="M18" s="222"/>
    </row>
    <row r="19" spans="1:13" ht="12.75">
      <c r="A19" s="228"/>
      <c r="B19" s="274" t="s">
        <v>155</v>
      </c>
      <c r="C19" s="226"/>
      <c r="D19" s="226"/>
      <c r="E19" s="226"/>
      <c r="F19" s="226"/>
      <c r="G19" s="226"/>
      <c r="H19" s="226"/>
      <c r="I19" s="226"/>
      <c r="J19" s="226"/>
      <c r="K19" s="226"/>
      <c r="L19" s="226"/>
      <c r="M19" s="222"/>
    </row>
    <row r="20" spans="1:13" ht="12.75">
      <c r="A20" s="228"/>
      <c r="B20" s="274" t="s">
        <v>156</v>
      </c>
      <c r="C20" s="226"/>
      <c r="D20" s="226"/>
      <c r="E20" s="226"/>
      <c r="F20" s="226"/>
      <c r="G20" s="226"/>
      <c r="H20" s="226"/>
      <c r="I20" s="226"/>
      <c r="J20" s="226"/>
      <c r="K20" s="226"/>
      <c r="L20" s="226"/>
      <c r="M20" s="222"/>
    </row>
    <row r="21" spans="1:13" ht="12.75">
      <c r="A21" s="228"/>
      <c r="B21" s="304" t="s">
        <v>13</v>
      </c>
      <c r="C21" s="226"/>
      <c r="D21" s="226">
        <f aca="true" t="shared" si="1" ref="D21:M21">SUM(D11:D19)</f>
        <v>800</v>
      </c>
      <c r="E21" s="226">
        <f t="shared" si="1"/>
        <v>400</v>
      </c>
      <c r="F21" s="226">
        <f t="shared" si="1"/>
        <v>400</v>
      </c>
      <c r="G21" s="226">
        <f t="shared" si="1"/>
        <v>400</v>
      </c>
      <c r="H21" s="226">
        <f t="shared" si="1"/>
        <v>400</v>
      </c>
      <c r="I21" s="226">
        <f t="shared" si="1"/>
        <v>400</v>
      </c>
      <c r="J21" s="226">
        <f t="shared" si="1"/>
        <v>400</v>
      </c>
      <c r="K21" s="226">
        <f t="shared" si="1"/>
        <v>400</v>
      </c>
      <c r="L21" s="226">
        <f t="shared" si="1"/>
        <v>400</v>
      </c>
      <c r="M21" s="222">
        <f t="shared" si="1"/>
        <v>400</v>
      </c>
    </row>
    <row r="22" spans="1:13" ht="12.75">
      <c r="A22" s="228"/>
      <c r="B22" s="221"/>
      <c r="C22" s="226"/>
      <c r="D22" s="226"/>
      <c r="E22" s="226"/>
      <c r="F22" s="226"/>
      <c r="G22" s="226"/>
      <c r="H22" s="226"/>
      <c r="I22" s="226"/>
      <c r="J22" s="226"/>
      <c r="K22" s="226"/>
      <c r="L22" s="226"/>
      <c r="M22" s="222"/>
    </row>
    <row r="23" spans="1:13" ht="12.75">
      <c r="A23" s="228" t="s">
        <v>15</v>
      </c>
      <c r="B23" s="221"/>
      <c r="C23" s="221"/>
      <c r="D23" s="221"/>
      <c r="E23" s="221"/>
      <c r="F23" s="221"/>
      <c r="G23" s="221"/>
      <c r="H23" s="221"/>
      <c r="I23" s="221"/>
      <c r="J23" s="221"/>
      <c r="K23" s="221"/>
      <c r="L23" s="221"/>
      <c r="M23" s="222"/>
    </row>
    <row r="24" spans="1:13" ht="12.75">
      <c r="A24" s="228"/>
      <c r="B24" s="221" t="s">
        <v>21</v>
      </c>
      <c r="C24" s="221"/>
      <c r="D24" s="221"/>
      <c r="E24" s="221"/>
      <c r="F24" s="221"/>
      <c r="G24" s="221"/>
      <c r="H24" s="221"/>
      <c r="I24" s="221"/>
      <c r="J24" s="221"/>
      <c r="K24" s="221"/>
      <c r="L24" s="221"/>
      <c r="M24" s="222"/>
    </row>
    <row r="25" spans="1:13" ht="12.75">
      <c r="A25" s="228"/>
      <c r="B25" s="221" t="s">
        <v>14</v>
      </c>
      <c r="C25" s="221"/>
      <c r="D25" s="221"/>
      <c r="E25" s="221"/>
      <c r="F25" s="221"/>
      <c r="G25" s="221"/>
      <c r="H25" s="221"/>
      <c r="I25" s="221"/>
      <c r="J25" s="221"/>
      <c r="K25" s="221"/>
      <c r="L25" s="221"/>
      <c r="M25" s="222"/>
    </row>
    <row r="26" spans="1:13" ht="12.75">
      <c r="A26" s="228"/>
      <c r="B26" s="221" t="s">
        <v>1</v>
      </c>
      <c r="C26" s="221"/>
      <c r="D26" s="221"/>
      <c r="E26" s="221"/>
      <c r="F26" s="221"/>
      <c r="G26" s="221"/>
      <c r="H26" s="221"/>
      <c r="I26" s="221"/>
      <c r="J26" s="221"/>
      <c r="K26" s="221"/>
      <c r="L26" s="221"/>
      <c r="M26" s="222"/>
    </row>
    <row r="27" spans="1:13" ht="12.75">
      <c r="A27" s="228"/>
      <c r="B27" s="221" t="s">
        <v>2</v>
      </c>
      <c r="C27" s="221"/>
      <c r="D27" s="221"/>
      <c r="E27" s="221"/>
      <c r="F27" s="221"/>
      <c r="G27" s="221"/>
      <c r="H27" s="221"/>
      <c r="I27" s="221"/>
      <c r="J27" s="221"/>
      <c r="K27" s="221"/>
      <c r="L27" s="221"/>
      <c r="M27" s="222"/>
    </row>
    <row r="28" spans="1:13" ht="12.75">
      <c r="A28" s="228"/>
      <c r="B28" s="221" t="s">
        <v>3</v>
      </c>
      <c r="C28" s="221"/>
      <c r="D28" s="221"/>
      <c r="E28" s="221"/>
      <c r="F28" s="221"/>
      <c r="G28" s="221"/>
      <c r="H28" s="221"/>
      <c r="I28" s="221"/>
      <c r="J28" s="221"/>
      <c r="K28" s="221"/>
      <c r="L28" s="221"/>
      <c r="M28" s="222"/>
    </row>
    <row r="29" spans="1:13" ht="12.75">
      <c r="A29" s="228"/>
      <c r="B29" s="221" t="s">
        <v>16</v>
      </c>
      <c r="C29" s="221"/>
      <c r="D29" s="221"/>
      <c r="E29" s="221"/>
      <c r="F29" s="221"/>
      <c r="G29" s="221"/>
      <c r="H29" s="221"/>
      <c r="I29" s="221"/>
      <c r="J29" s="221"/>
      <c r="K29" s="221"/>
      <c r="L29" s="221"/>
      <c r="M29" s="222"/>
    </row>
    <row r="30" spans="1:13" ht="12.75">
      <c r="A30" s="228"/>
      <c r="B30" s="221"/>
      <c r="C30" s="221"/>
      <c r="D30" s="221"/>
      <c r="E30" s="221"/>
      <c r="F30" s="221"/>
      <c r="G30" s="221"/>
      <c r="H30" s="221"/>
      <c r="I30" s="221"/>
      <c r="J30" s="221"/>
      <c r="K30" s="221"/>
      <c r="L30" s="221"/>
      <c r="M30" s="222"/>
    </row>
    <row r="31" spans="1:13" ht="15.75">
      <c r="A31" s="133" t="s">
        <v>4</v>
      </c>
      <c r="B31" s="15"/>
      <c r="C31" s="15"/>
      <c r="D31" s="16"/>
      <c r="E31" s="16"/>
      <c r="F31" s="16"/>
      <c r="G31" s="16"/>
      <c r="H31" s="16"/>
      <c r="I31" s="16"/>
      <c r="J31" s="16"/>
      <c r="K31" s="16"/>
      <c r="L31" s="16"/>
      <c r="M31" s="27"/>
    </row>
    <row r="32" spans="1:13" ht="12.75">
      <c r="A32" s="118"/>
      <c r="B32" s="15" t="s">
        <v>157</v>
      </c>
      <c r="C32" s="15"/>
      <c r="D32" s="16">
        <v>0</v>
      </c>
      <c r="E32" s="16">
        <f>+D32</f>
        <v>0</v>
      </c>
      <c r="F32" s="16">
        <f aca="true" t="shared" si="2" ref="F32:L32">+E32</f>
        <v>0</v>
      </c>
      <c r="G32" s="16">
        <f t="shared" si="2"/>
        <v>0</v>
      </c>
      <c r="H32" s="16">
        <f t="shared" si="2"/>
        <v>0</v>
      </c>
      <c r="I32" s="16">
        <f t="shared" si="2"/>
        <v>0</v>
      </c>
      <c r="J32" s="16">
        <f t="shared" si="2"/>
        <v>0</v>
      </c>
      <c r="K32" s="16">
        <f t="shared" si="2"/>
        <v>0</v>
      </c>
      <c r="L32" s="16">
        <f t="shared" si="2"/>
        <v>0</v>
      </c>
      <c r="M32" s="27">
        <f>+L32</f>
        <v>0</v>
      </c>
    </row>
    <row r="33" spans="1:13" ht="12.75">
      <c r="A33" s="118"/>
      <c r="B33" s="15" t="s">
        <v>146</v>
      </c>
      <c r="C33" s="15"/>
      <c r="D33" s="16"/>
      <c r="E33" s="16"/>
      <c r="F33" s="16"/>
      <c r="G33" s="16"/>
      <c r="H33" s="16"/>
      <c r="I33" s="16"/>
      <c r="J33" s="16"/>
      <c r="K33" s="16"/>
      <c r="L33" s="16"/>
      <c r="M33" s="27"/>
    </row>
    <row r="34" spans="1:13" ht="12.75">
      <c r="A34" s="118"/>
      <c r="B34" s="15" t="s">
        <v>158</v>
      </c>
      <c r="C34" s="15"/>
      <c r="D34" s="16"/>
      <c r="E34" s="16"/>
      <c r="F34" s="16"/>
      <c r="G34" s="16"/>
      <c r="H34" s="16"/>
      <c r="I34" s="16"/>
      <c r="J34" s="16"/>
      <c r="K34" s="16"/>
      <c r="L34" s="16"/>
      <c r="M34" s="27"/>
    </row>
    <row r="35" spans="1:13" ht="12.75">
      <c r="A35" s="118"/>
      <c r="B35" s="15"/>
      <c r="C35" s="15"/>
      <c r="D35" s="16"/>
      <c r="E35" s="16"/>
      <c r="F35" s="16"/>
      <c r="G35" s="16"/>
      <c r="H35" s="16"/>
      <c r="I35" s="16"/>
      <c r="J35" s="16"/>
      <c r="K35" s="16"/>
      <c r="L35" s="16"/>
      <c r="M35" s="27"/>
    </row>
    <row r="36" spans="1:13" ht="12.75">
      <c r="A36" s="118"/>
      <c r="B36" s="15" t="s">
        <v>2</v>
      </c>
      <c r="C36" s="15"/>
      <c r="D36" s="16">
        <f>+'Dis Sum Ben'!K14/1000</f>
        <v>1361.604</v>
      </c>
      <c r="E36" s="16">
        <f aca="true" t="shared" si="3" ref="E36:M38">+D36</f>
        <v>1361.604</v>
      </c>
      <c r="F36" s="16">
        <f t="shared" si="3"/>
        <v>1361.604</v>
      </c>
      <c r="G36" s="16">
        <f t="shared" si="3"/>
        <v>1361.604</v>
      </c>
      <c r="H36" s="16">
        <f t="shared" si="3"/>
        <v>1361.604</v>
      </c>
      <c r="I36" s="16">
        <f t="shared" si="3"/>
        <v>1361.604</v>
      </c>
      <c r="J36" s="16">
        <f t="shared" si="3"/>
        <v>1361.604</v>
      </c>
      <c r="K36" s="16">
        <f t="shared" si="3"/>
        <v>1361.604</v>
      </c>
      <c r="L36" s="16">
        <f t="shared" si="3"/>
        <v>1361.604</v>
      </c>
      <c r="M36" s="27">
        <f t="shared" si="3"/>
        <v>1361.604</v>
      </c>
    </row>
    <row r="37" spans="1:13" ht="12.75">
      <c r="A37" s="118"/>
      <c r="B37" s="15"/>
      <c r="C37" s="15"/>
      <c r="D37" s="16"/>
      <c r="E37" s="16"/>
      <c r="F37" s="16"/>
      <c r="G37" s="16"/>
      <c r="H37" s="16"/>
      <c r="I37" s="16"/>
      <c r="J37" s="16"/>
      <c r="K37" s="16"/>
      <c r="L37" s="16"/>
      <c r="M37" s="27"/>
    </row>
    <row r="38" spans="1:13" ht="12.75">
      <c r="A38" s="118"/>
      <c r="B38" s="15" t="s">
        <v>1</v>
      </c>
      <c r="C38" s="15"/>
      <c r="D38" s="16">
        <f>+'Dis Sum Ben'!K10/1000</f>
        <v>1361.604</v>
      </c>
      <c r="E38" s="16">
        <f t="shared" si="3"/>
        <v>1361.604</v>
      </c>
      <c r="F38" s="16">
        <f t="shared" si="3"/>
        <v>1361.604</v>
      </c>
      <c r="G38" s="16">
        <f t="shared" si="3"/>
        <v>1361.604</v>
      </c>
      <c r="H38" s="16">
        <f t="shared" si="3"/>
        <v>1361.604</v>
      </c>
      <c r="I38" s="16">
        <f t="shared" si="3"/>
        <v>1361.604</v>
      </c>
      <c r="J38" s="16">
        <f t="shared" si="3"/>
        <v>1361.604</v>
      </c>
      <c r="K38" s="16">
        <f t="shared" si="3"/>
        <v>1361.604</v>
      </c>
      <c r="L38" s="16">
        <f t="shared" si="3"/>
        <v>1361.604</v>
      </c>
      <c r="M38" s="27">
        <f t="shared" si="3"/>
        <v>1361.604</v>
      </c>
    </row>
    <row r="39" spans="1:13" ht="12.75">
      <c r="A39" s="118"/>
      <c r="B39" s="15"/>
      <c r="C39" s="15"/>
      <c r="D39" s="16"/>
      <c r="E39" s="16"/>
      <c r="F39" s="16"/>
      <c r="G39" s="16"/>
      <c r="H39" s="16"/>
      <c r="I39" s="16"/>
      <c r="J39" s="16"/>
      <c r="K39" s="16"/>
      <c r="L39" s="16"/>
      <c r="M39" s="27"/>
    </row>
    <row r="40" spans="1:13" ht="12.75">
      <c r="A40" s="118"/>
      <c r="B40" s="15" t="s">
        <v>161</v>
      </c>
      <c r="C40" s="15"/>
      <c r="D40" s="16">
        <f>SUM(D32:D38)</f>
        <v>2723.208</v>
      </c>
      <c r="E40" s="16">
        <f aca="true" t="shared" si="4" ref="E40:L40">SUM(E32:E38)</f>
        <v>2723.208</v>
      </c>
      <c r="F40" s="16">
        <f t="shared" si="4"/>
        <v>2723.208</v>
      </c>
      <c r="G40" s="16">
        <f t="shared" si="4"/>
        <v>2723.208</v>
      </c>
      <c r="H40" s="16">
        <f t="shared" si="4"/>
        <v>2723.208</v>
      </c>
      <c r="I40" s="16">
        <f t="shared" si="4"/>
        <v>2723.208</v>
      </c>
      <c r="J40" s="16">
        <f t="shared" si="4"/>
        <v>2723.208</v>
      </c>
      <c r="K40" s="16">
        <f t="shared" si="4"/>
        <v>2723.208</v>
      </c>
      <c r="L40" s="16">
        <f t="shared" si="4"/>
        <v>2723.208</v>
      </c>
      <c r="M40" s="27">
        <f>SUM(M32:M38)</f>
        <v>2723.208</v>
      </c>
    </row>
    <row r="41" spans="1:13" ht="12.75">
      <c r="A41" s="118"/>
      <c r="B41" s="15" t="s">
        <v>160</v>
      </c>
      <c r="C41" s="15"/>
      <c r="D41" s="16">
        <f>+D40*Adoption!D14</f>
        <v>17.428531200000002</v>
      </c>
      <c r="E41" s="16">
        <f>+E40*Adoption!E14</f>
        <v>522.855936</v>
      </c>
      <c r="F41" s="16">
        <f>+F40*Adoption!F14</f>
        <v>784.2839040000001</v>
      </c>
      <c r="G41" s="16">
        <f>+G40*Adoption!G14</f>
        <v>784.2839040000001</v>
      </c>
      <c r="H41" s="16">
        <f>+H40*Adoption!H14</f>
        <v>784.2839040000001</v>
      </c>
      <c r="I41" s="16">
        <f>+I40*Adoption!I14</f>
        <v>784.2839040000001</v>
      </c>
      <c r="J41" s="16">
        <f>+J40*Adoption!J14</f>
        <v>784.2839040000001</v>
      </c>
      <c r="K41" s="16">
        <f>+K40*Adoption!K14</f>
        <v>784.2839040000001</v>
      </c>
      <c r="L41" s="16">
        <f>+L40*Adoption!L14</f>
        <v>784.2839040000001</v>
      </c>
      <c r="M41" s="27">
        <f>+M40*Adoption!M14</f>
        <v>784.2839040000001</v>
      </c>
    </row>
    <row r="42" spans="1:13" ht="13.5" thickBot="1">
      <c r="A42" s="130"/>
      <c r="B42" s="131"/>
      <c r="C42" s="131"/>
      <c r="D42" s="131"/>
      <c r="E42" s="131"/>
      <c r="F42" s="131"/>
      <c r="G42" s="131"/>
      <c r="H42" s="131"/>
      <c r="I42" s="131"/>
      <c r="J42" s="131"/>
      <c r="K42" s="131"/>
      <c r="L42" s="131"/>
      <c r="M42" s="132"/>
    </row>
    <row r="43" ht="13.5" thickTop="1"/>
  </sheetData>
  <sheetProtection password="8D86" sheet="1" objects="1" scenarios="1"/>
  <protectedRanges>
    <protectedRange sqref="A2:M30" name="Range1"/>
  </protectedRanges>
  <mergeCells count="11">
    <mergeCell ref="A1:I1"/>
    <mergeCell ref="A4:B4"/>
    <mergeCell ref="C4:I4"/>
    <mergeCell ref="A2:B2"/>
    <mergeCell ref="C2:I2"/>
    <mergeCell ref="A3:B3"/>
    <mergeCell ref="C3:I3"/>
    <mergeCell ref="A5:B5"/>
    <mergeCell ref="A6:B6"/>
    <mergeCell ref="A7:B7"/>
    <mergeCell ref="A9:B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Walsh and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Walsh</dc:creator>
  <cp:keywords/>
  <dc:description/>
  <cp:lastModifiedBy>Tom</cp:lastModifiedBy>
  <cp:lastPrinted>2008-03-10T23:51:43Z</cp:lastPrinted>
  <dcterms:created xsi:type="dcterms:W3CDTF">2008-02-16T18:09:02Z</dcterms:created>
  <dcterms:modified xsi:type="dcterms:W3CDTF">2008-11-07T18:12:17Z</dcterms:modified>
  <cp:category/>
  <cp:version/>
  <cp:contentType/>
  <cp:contentStatus/>
</cp:coreProperties>
</file>